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Z:\BZPiFZ1\02. PRZETARGI\2022\WIPP.BZPiFZ.271.1.2022 Remont świetlicy Przyłubie\"/>
    </mc:Choice>
  </mc:AlternateContent>
  <xr:revisionPtr revIDLastSave="0" documentId="13_ncr:1_{56E55F07-4E06-4B79-AA2B-91218AC5498F}" xr6:coauthVersionLast="47" xr6:coauthVersionMax="47" xr10:uidLastSave="{00000000-0000-0000-0000-000000000000}"/>
  <bookViews>
    <workbookView xWindow="-120" yWindow="-120" windowWidth="29040" windowHeight="15840" xr2:uid="{00000000-000D-0000-FFFF-FFFF00000000}"/>
  </bookViews>
  <sheets>
    <sheet name="ZZK" sheetId="1" r:id="rId1"/>
  </sheets>
  <definedNames>
    <definedName name="_xlnm.Print_Titles" localSheetId="0">ZZK!$27:$27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63" i="1" l="1"/>
  <c r="H264" i="1"/>
  <c r="H265" i="1"/>
  <c r="H266" i="1"/>
  <c r="H267" i="1"/>
  <c r="H268" i="1"/>
  <c r="H269" i="1"/>
  <c r="H262" i="1"/>
  <c r="H257" i="1"/>
  <c r="H258" i="1"/>
  <c r="H259" i="1"/>
  <c r="H260" i="1"/>
  <c r="H256" i="1"/>
  <c r="H250" i="1"/>
  <c r="H251" i="1"/>
  <c r="H252" i="1"/>
  <c r="H253" i="1"/>
  <c r="H254" i="1"/>
  <c r="H249" i="1"/>
  <c r="H229" i="1"/>
  <c r="H230" i="1"/>
  <c r="H231" i="1"/>
  <c r="H232" i="1"/>
  <c r="H233" i="1"/>
  <c r="H234" i="1"/>
  <c r="H235" i="1"/>
  <c r="H236" i="1"/>
  <c r="H237" i="1"/>
  <c r="H238" i="1"/>
  <c r="H239" i="1"/>
  <c r="H240" i="1"/>
  <c r="H241" i="1"/>
  <c r="H242" i="1"/>
  <c r="H243" i="1"/>
  <c r="H244" i="1"/>
  <c r="H245" i="1"/>
  <c r="H246" i="1"/>
  <c r="H247" i="1"/>
  <c r="H228" i="1"/>
  <c r="H225" i="1"/>
  <c r="H224" i="1" s="1"/>
  <c r="H192" i="1"/>
  <c r="H195" i="1"/>
  <c r="H201" i="1"/>
  <c r="H202" i="1"/>
  <c r="H203" i="1"/>
  <c r="H206" i="1"/>
  <c r="H207" i="1"/>
  <c r="H211" i="1"/>
  <c r="H212" i="1"/>
  <c r="H213" i="1"/>
  <c r="H215" i="1"/>
  <c r="H217" i="1"/>
  <c r="H185" i="1"/>
  <c r="H186" i="1"/>
  <c r="H187" i="1"/>
  <c r="H188" i="1"/>
  <c r="H170" i="1"/>
  <c r="H171" i="1"/>
  <c r="H173" i="1"/>
  <c r="H174" i="1"/>
  <c r="H175" i="1"/>
  <c r="H176" i="1"/>
  <c r="H178" i="1"/>
  <c r="H180" i="1"/>
  <c r="H181" i="1"/>
  <c r="H169" i="1"/>
  <c r="H167" i="1"/>
  <c r="H154" i="1"/>
  <c r="H157" i="1"/>
  <c r="H158" i="1"/>
  <c r="H159" i="1"/>
  <c r="H162" i="1"/>
  <c r="H137" i="1"/>
  <c r="H139" i="1"/>
  <c r="H140" i="1"/>
  <c r="H142" i="1"/>
  <c r="H143" i="1"/>
  <c r="H144" i="1"/>
  <c r="H146" i="1"/>
  <c r="H147" i="1"/>
  <c r="H136" i="1"/>
  <c r="H111" i="1"/>
  <c r="H112" i="1"/>
  <c r="H116" i="1"/>
  <c r="H117" i="1"/>
  <c r="H118" i="1"/>
  <c r="H119" i="1"/>
  <c r="H120" i="1"/>
  <c r="H121" i="1"/>
  <c r="H122" i="1"/>
  <c r="H125" i="1"/>
  <c r="H126" i="1"/>
  <c r="H129" i="1"/>
  <c r="H131" i="1"/>
  <c r="H132" i="1"/>
  <c r="H110" i="1"/>
  <c r="H104" i="1"/>
  <c r="H99" i="1"/>
  <c r="H79" i="1"/>
  <c r="H80" i="1"/>
  <c r="H81" i="1"/>
  <c r="H83" i="1"/>
  <c r="H84" i="1"/>
  <c r="H85" i="1"/>
  <c r="H86" i="1"/>
  <c r="H87" i="1"/>
  <c r="H88" i="1"/>
  <c r="H90" i="1"/>
  <c r="H91" i="1"/>
  <c r="H92" i="1"/>
  <c r="H93" i="1"/>
  <c r="H94" i="1"/>
  <c r="H96" i="1"/>
  <c r="H97" i="1"/>
  <c r="H78" i="1"/>
  <c r="H49" i="1"/>
  <c r="H58" i="1"/>
  <c r="H60" i="1"/>
  <c r="H64" i="1"/>
  <c r="H65" i="1"/>
  <c r="H66" i="1"/>
  <c r="H67" i="1"/>
  <c r="H68" i="1"/>
  <c r="H70" i="1"/>
  <c r="H71" i="1"/>
  <c r="H72" i="1"/>
  <c r="H74" i="1"/>
  <c r="H76" i="1"/>
  <c r="H31" i="1"/>
  <c r="H35" i="1"/>
  <c r="H39" i="1"/>
  <c r="H40" i="1"/>
  <c r="H41" i="1"/>
  <c r="H42" i="1"/>
  <c r="H44" i="1"/>
  <c r="H45" i="1"/>
  <c r="H30" i="1"/>
  <c r="F223" i="1"/>
  <c r="H223" i="1" s="1"/>
  <c r="F222" i="1"/>
  <c r="H222" i="1" s="1"/>
  <c r="F221" i="1"/>
  <c r="H221" i="1" s="1"/>
  <c r="F220" i="1"/>
  <c r="H220" i="1" s="1"/>
  <c r="F219" i="1"/>
  <c r="H219" i="1" s="1"/>
  <c r="F218" i="1"/>
  <c r="H218" i="1" s="1"/>
  <c r="F216" i="1"/>
  <c r="H216" i="1" s="1"/>
  <c r="F214" i="1"/>
  <c r="H214" i="1" s="1"/>
  <c r="F210" i="1"/>
  <c r="H210" i="1" s="1"/>
  <c r="F209" i="1"/>
  <c r="H209" i="1" s="1"/>
  <c r="F208" i="1"/>
  <c r="H208" i="1" s="1"/>
  <c r="F205" i="1"/>
  <c r="H205" i="1" s="1"/>
  <c r="F204" i="1"/>
  <c r="H204" i="1" s="1"/>
  <c r="F200" i="1"/>
  <c r="H200" i="1" s="1"/>
  <c r="F199" i="1"/>
  <c r="H199" i="1" s="1"/>
  <c r="F198" i="1"/>
  <c r="H198" i="1" s="1"/>
  <c r="F197" i="1"/>
  <c r="H197" i="1" s="1"/>
  <c r="F196" i="1"/>
  <c r="H196" i="1" s="1"/>
  <c r="F194" i="1"/>
  <c r="H194" i="1" s="1"/>
  <c r="F193" i="1"/>
  <c r="H193" i="1" s="1"/>
  <c r="F191" i="1"/>
  <c r="H191" i="1" s="1"/>
  <c r="F190" i="1"/>
  <c r="H190" i="1" s="1"/>
  <c r="F184" i="1"/>
  <c r="H184" i="1" s="1"/>
  <c r="H183" i="1" s="1"/>
  <c r="F179" i="1"/>
  <c r="H179" i="1" s="1"/>
  <c r="F177" i="1"/>
  <c r="H177" i="1" s="1"/>
  <c r="F172" i="1"/>
  <c r="H172" i="1" s="1"/>
  <c r="F166" i="1"/>
  <c r="H166" i="1" s="1"/>
  <c r="F165" i="1"/>
  <c r="H165" i="1" s="1"/>
  <c r="F164" i="1"/>
  <c r="H164" i="1" s="1"/>
  <c r="F163" i="1"/>
  <c r="H163" i="1" s="1"/>
  <c r="F161" i="1"/>
  <c r="H161" i="1" s="1"/>
  <c r="F160" i="1"/>
  <c r="H160" i="1" s="1"/>
  <c r="F156" i="1"/>
  <c r="H156" i="1" s="1"/>
  <c r="F155" i="1"/>
  <c r="H155" i="1" s="1"/>
  <c r="F153" i="1"/>
  <c r="H153" i="1" s="1"/>
  <c r="F152" i="1"/>
  <c r="H152" i="1" s="1"/>
  <c r="F151" i="1"/>
  <c r="H151" i="1" s="1"/>
  <c r="F150" i="1"/>
  <c r="H150" i="1" s="1"/>
  <c r="F148" i="1"/>
  <c r="H148" i="1" s="1"/>
  <c r="F145" i="1"/>
  <c r="H145" i="1" s="1"/>
  <c r="F141" i="1"/>
  <c r="H141" i="1" s="1"/>
  <c r="F138" i="1"/>
  <c r="H138" i="1" s="1"/>
  <c r="F134" i="1"/>
  <c r="H134" i="1" s="1"/>
  <c r="F133" i="1"/>
  <c r="H133" i="1" s="1"/>
  <c r="F130" i="1"/>
  <c r="H130" i="1" s="1"/>
  <c r="F128" i="1"/>
  <c r="H128" i="1" s="1"/>
  <c r="F127" i="1"/>
  <c r="H127" i="1" s="1"/>
  <c r="F124" i="1"/>
  <c r="H124" i="1" s="1"/>
  <c r="F123" i="1"/>
  <c r="H123" i="1" s="1"/>
  <c r="F115" i="1"/>
  <c r="H115" i="1" s="1"/>
  <c r="F114" i="1"/>
  <c r="H114" i="1" s="1"/>
  <c r="F113" i="1"/>
  <c r="H113" i="1" s="1"/>
  <c r="F106" i="1"/>
  <c r="F107" i="1" s="1"/>
  <c r="H107" i="1" s="1"/>
  <c r="F105" i="1"/>
  <c r="H105" i="1" s="1"/>
  <c r="F103" i="1"/>
  <c r="H103" i="1" s="1"/>
  <c r="F102" i="1"/>
  <c r="H102" i="1" s="1"/>
  <c r="F101" i="1"/>
  <c r="H101" i="1" s="1"/>
  <c r="F100" i="1"/>
  <c r="H100" i="1" s="1"/>
  <c r="F95" i="1"/>
  <c r="H95" i="1" s="1"/>
  <c r="F89" i="1"/>
  <c r="H89" i="1" s="1"/>
  <c r="F82" i="1"/>
  <c r="H82" i="1" s="1"/>
  <c r="F75" i="1"/>
  <c r="H75" i="1" s="1"/>
  <c r="F73" i="1"/>
  <c r="H73" i="1" s="1"/>
  <c r="F69" i="1"/>
  <c r="H69" i="1" s="1"/>
  <c r="F63" i="1"/>
  <c r="H63" i="1" s="1"/>
  <c r="F62" i="1"/>
  <c r="H62" i="1" s="1"/>
  <c r="F61" i="1"/>
  <c r="H61" i="1" s="1"/>
  <c r="F59" i="1"/>
  <c r="H59" i="1" s="1"/>
  <c r="F57" i="1"/>
  <c r="H57" i="1" s="1"/>
  <c r="F56" i="1"/>
  <c r="H56" i="1" s="1"/>
  <c r="F54" i="1"/>
  <c r="F55" i="1" s="1"/>
  <c r="H55" i="1" s="1"/>
  <c r="F53" i="1"/>
  <c r="H53" i="1" s="1"/>
  <c r="F52" i="1"/>
  <c r="H52" i="1" s="1"/>
  <c r="F51" i="1"/>
  <c r="H51" i="1" s="1"/>
  <c r="F50" i="1"/>
  <c r="H50" i="1" s="1"/>
  <c r="F48" i="1"/>
  <c r="H48" i="1" s="1"/>
  <c r="F47" i="1"/>
  <c r="H47" i="1" s="1"/>
  <c r="F46" i="1"/>
  <c r="H46" i="1" s="1"/>
  <c r="H261" i="1" l="1"/>
  <c r="H189" i="1"/>
  <c r="H182" i="1" s="1"/>
  <c r="H109" i="1"/>
  <c r="H135" i="1"/>
  <c r="H54" i="1"/>
  <c r="H255" i="1"/>
  <c r="H106" i="1"/>
  <c r="H248" i="1"/>
  <c r="H77" i="1"/>
  <c r="H168" i="1"/>
  <c r="H227" i="1"/>
  <c r="H149" i="1"/>
  <c r="F108" i="1"/>
  <c r="H108" i="1" s="1"/>
  <c r="F43" i="1"/>
  <c r="H43" i="1" s="1"/>
  <c r="F38" i="1"/>
  <c r="H38" i="1" s="1"/>
  <c r="F37" i="1"/>
  <c r="H37" i="1" s="1"/>
  <c r="F36" i="1"/>
  <c r="H36" i="1" s="1"/>
  <c r="F34" i="1"/>
  <c r="H34" i="1" s="1"/>
  <c r="F33" i="1"/>
  <c r="H33" i="1" s="1"/>
  <c r="F32" i="1"/>
  <c r="H32" i="1" s="1"/>
  <c r="H226" i="1" l="1"/>
  <c r="H98" i="1"/>
  <c r="H29" i="1"/>
  <c r="H28" i="1" s="1"/>
  <c r="H270" i="1" l="1"/>
  <c r="H271" i="1" s="1"/>
  <c r="H272" i="1" s="1"/>
</calcChain>
</file>

<file path=xl/sharedStrings.xml><?xml version="1.0" encoding="utf-8"?>
<sst xmlns="http://schemas.openxmlformats.org/spreadsheetml/2006/main" count="974" uniqueCount="736">
  <si>
    <t>Lp.</t>
  </si>
  <si>
    <t>Podstawa</t>
  </si>
  <si>
    <t>Opis i wyliczenia</t>
  </si>
  <si>
    <t>j.m.</t>
  </si>
  <si>
    <t>Roboty budowlane</t>
  </si>
  <si>
    <t>1.1</t>
  </si>
  <si>
    <t>Prace rozbiórkowe</t>
  </si>
  <si>
    <t>KNR-W 4-01 0443-02
analogia</t>
  </si>
  <si>
    <t>szt.</t>
  </si>
  <si>
    <t>KNR 0-45 0101-03 z.sz.2.3. 9910-03</t>
  </si>
  <si>
    <t>m</t>
  </si>
  <si>
    <t>KNR 0-45 0101-02 z.sz.2.3. 9910-03</t>
  </si>
  <si>
    <t>m2</t>
  </si>
  <si>
    <t>KNR-W 4-01 0541-08</t>
  </si>
  <si>
    <t>KNR-W 4-01 0518-06 z.sz.2.3. 9909-03/3</t>
  </si>
  <si>
    <t>KNR-W 4-01 0518-07 z.sz.2.3. 9909-03/3</t>
  </si>
  <si>
    <t>KNR-W 4-01 0545-08</t>
  </si>
  <si>
    <t>KNR-W 4-01 0545-04</t>
  </si>
  <si>
    <t>KNR-W 4-01 0545-06</t>
  </si>
  <si>
    <t>KNR-W 4-01 0441-05</t>
  </si>
  <si>
    <t>KNR-W 2-25 0207-02
analogia</t>
  </si>
  <si>
    <t>KNR-W 4-01 0353-06</t>
  </si>
  <si>
    <t>KNR-W 4-01 0353-07</t>
  </si>
  <si>
    <t>KNR-W 4-01 0353-08</t>
  </si>
  <si>
    <t>KNR-W 4-01 0353-03</t>
  </si>
  <si>
    <t>KNR-W 4-01 0353-04</t>
  </si>
  <si>
    <t>KNR-W 4-01 0353-05</t>
  </si>
  <si>
    <t>KNR-W 4-01 0353-11</t>
  </si>
  <si>
    <t>KNR-W 4-01 0440-06
analogia</t>
  </si>
  <si>
    <t>KNR-W 4-01 0439-02</t>
  </si>
  <si>
    <t>KNR-W 4-01 0439-03</t>
  </si>
  <si>
    <t>KNR-W 4-01 0812-05 uwaga p.tab.</t>
  </si>
  <si>
    <t>KNR-W 4-01 0804-07</t>
  </si>
  <si>
    <t>KNNR 7 0702-02 z.o.3.4.</t>
  </si>
  <si>
    <t>KNR-W 4-01 0701-10</t>
  </si>
  <si>
    <t>KNR-W 4-01 0346-02</t>
  </si>
  <si>
    <t>KNR-W 4-01 0346-03</t>
  </si>
  <si>
    <t>KNR BO-12 0360-06</t>
  </si>
  <si>
    <t>m3</t>
  </si>
  <si>
    <t>KNR-W 4-01 0821-08</t>
  </si>
  <si>
    <t>KNR-W 4-01 0701-04</t>
  </si>
  <si>
    <t>KNR-W 4-01 0701-08</t>
  </si>
  <si>
    <t>KNR BO-12 0358-08</t>
  </si>
  <si>
    <t>KNR-W 4-01 0210-02</t>
  </si>
  <si>
    <t>KNR AT-17 0101-03</t>
  </si>
  <si>
    <t>cm</t>
  </si>
  <si>
    <t>KNR AT-17 0103-04</t>
  </si>
  <si>
    <t>KNR BO-12 0358-07</t>
  </si>
  <si>
    <t>KNR-W 4-01 0109-09 0109-10
analogia</t>
  </si>
  <si>
    <t>Mg</t>
  </si>
  <si>
    <t>KNR-W 4-01 0109-09 0109-10</t>
  </si>
  <si>
    <t>KNR 13-22 0407-02</t>
  </si>
  <si>
    <t>KNR 13-22 0407-05</t>
  </si>
  <si>
    <t>KNR-W 4-01 0109-11 0109-12</t>
  </si>
  <si>
    <t>1.2</t>
  </si>
  <si>
    <t>Więźba dachowa i pokrycie dachów</t>
  </si>
  <si>
    <t>KNR-W 4-01 0436-01</t>
  </si>
  <si>
    <t>KNR-W 4-01 0440-08</t>
  </si>
  <si>
    <t>KNR-W 2-02 0407-02</t>
  </si>
  <si>
    <t>m3 drew.</t>
  </si>
  <si>
    <t>KNR-W 4-01 0436-05</t>
  </si>
  <si>
    <t>KNR-W 4-01 0631-01</t>
  </si>
  <si>
    <t>KNR-W 4-01 0417-01</t>
  </si>
  <si>
    <t>KNR-W 2-02 0406-03</t>
  </si>
  <si>
    <t>KNR-W 2-02 0408-03</t>
  </si>
  <si>
    <t>KNR AT-09 0103-02</t>
  </si>
  <si>
    <t>KNR AT-09 0101-05</t>
  </si>
  <si>
    <t>NNRNKB 202 0536-04</t>
  </si>
  <si>
    <t>KNR-W 2-02 0514-02</t>
  </si>
  <si>
    <t>KNR-W 2-02 0519-04</t>
  </si>
  <si>
    <t>KNR-W 2-02 0519-03</t>
  </si>
  <si>
    <t>KNR-W 2-02 0526-04</t>
  </si>
  <si>
    <t>KNR-W 2-02 0526-02</t>
  </si>
  <si>
    <t>KNR-W 2-02 1016-04</t>
  </si>
  <si>
    <t>KNR 9-12 0301-07</t>
  </si>
  <si>
    <t>KNR AT-43 0207-01</t>
  </si>
  <si>
    <t>KNR-W 2-02 0504-02</t>
  </si>
  <si>
    <t>1.3</t>
  </si>
  <si>
    <t>Podłoża podposadzkowe</t>
  </si>
  <si>
    <t>KNR-W 4-01 0207-03</t>
  </si>
  <si>
    <t>KNR 2-31 0103-01</t>
  </si>
  <si>
    <t>KNR-W 2-02 1101-03</t>
  </si>
  <si>
    <t>NNRNKB 202 0618-03</t>
  </si>
  <si>
    <t>KNR-W 2-02 0608-03</t>
  </si>
  <si>
    <t>KNR-W 2-02 0608-04</t>
  </si>
  <si>
    <t>KNR-W 2-02 1101-04</t>
  </si>
  <si>
    <t>KNR AT-23 0101-01</t>
  </si>
  <si>
    <t>KNR AT-27 0104-07</t>
  </si>
  <si>
    <t>ZKNR C-2 0605-05</t>
  </si>
  <si>
    <t>1.4</t>
  </si>
  <si>
    <t>Roboty murarskie</t>
  </si>
  <si>
    <t>KNR 19-01 0203-09</t>
  </si>
  <si>
    <t>KNR 19-01 0202-01</t>
  </si>
  <si>
    <t>kg</t>
  </si>
  <si>
    <t>KNR 19-01 0202-03</t>
  </si>
  <si>
    <t>KNR 19-01 0308-09</t>
  </si>
  <si>
    <t>NNRNKB 202 0187-02</t>
  </si>
  <si>
    <t>KNR BO-12 0364-01</t>
  </si>
  <si>
    <t>KNR-W 7-12 0103-01</t>
  </si>
  <si>
    <t>KNR-W 7-12 0201-01</t>
  </si>
  <si>
    <t>KNR-W 4-01 0314-04</t>
  </si>
  <si>
    <t>KNR-W 4-03 1017-14
analogia</t>
  </si>
  <si>
    <t>otw.</t>
  </si>
  <si>
    <t>KNR 4-06 0112-01</t>
  </si>
  <si>
    <t>KNR AT-17 0106-03</t>
  </si>
  <si>
    <t>KNR-W 4-01 0331-03</t>
  </si>
  <si>
    <t>KNR-W 2-02 0129-07</t>
  </si>
  <si>
    <t>KNR-W 4-01 0703-03</t>
  </si>
  <si>
    <t>KNR-W 4-01 0304-02</t>
  </si>
  <si>
    <t>NNRNKB 202 0190a-04</t>
  </si>
  <si>
    <t>NNRNKB 202 0190a-03</t>
  </si>
  <si>
    <t>KNR-W 2-02 0132-05</t>
  </si>
  <si>
    <t>KNR-W 4-01 0325-01</t>
  </si>
  <si>
    <t>KNR-W 4-01 0310-01</t>
  </si>
  <si>
    <t>KNR 19-01 0325-15</t>
  </si>
  <si>
    <t>1.5</t>
  </si>
  <si>
    <t>Stolarka okienna i drzwiowa</t>
  </si>
  <si>
    <t>KNR-W 2-02 1204-03</t>
  </si>
  <si>
    <t>KNR-W 2-02 1026-01</t>
  </si>
  <si>
    <t>KNR-W 2-02 1022-01</t>
  </si>
  <si>
    <t>KNR-W 2-02 1203-02</t>
  </si>
  <si>
    <t>KNR-W 2-02 1027-04</t>
  </si>
  <si>
    <t>KNR-W 2-02 1006-03</t>
  </si>
  <si>
    <t>KNR-W 2-02 1006-04</t>
  </si>
  <si>
    <t>KNR-W 2-02 2104-03 z.sz. 5.3.</t>
  </si>
  <si>
    <t>1.6</t>
  </si>
  <si>
    <t>Tynki, okładziny, sufity podwieszone, malowanie</t>
  </si>
  <si>
    <t>KNR AT-43 0102-02</t>
  </si>
  <si>
    <t>KNR-W 2-02 2006-02</t>
  </si>
  <si>
    <t>KNR 9-03 0309-05</t>
  </si>
  <si>
    <t>KNR 9-03 0501-01</t>
  </si>
  <si>
    <t>KNR 9-03 0502-01</t>
  </si>
  <si>
    <t>KNR 9-03 0306-04</t>
  </si>
  <si>
    <t>KNR 9-03 0106-04</t>
  </si>
  <si>
    <t>KNR-W 2-02 2701-01</t>
  </si>
  <si>
    <t>KNR-W 2-02 2011-04</t>
  </si>
  <si>
    <t>KNR-W 2-02 2011-02</t>
  </si>
  <si>
    <t>KNR AT-23 0101-02</t>
  </si>
  <si>
    <t>KNR AT-23 0206-07</t>
  </si>
  <si>
    <t>KNR AT-23 0216-06</t>
  </si>
  <si>
    <t>KNR AT-22 0101-02</t>
  </si>
  <si>
    <t>KNR AT-22 0204-07</t>
  </si>
  <si>
    <t>KNR-W 2-02 1510-07
analogia</t>
  </si>
  <si>
    <t>KNR-W 2-02 1510-08
analogia</t>
  </si>
  <si>
    <t>1.7</t>
  </si>
  <si>
    <t>Remont elewacji, termorenowacje</t>
  </si>
  <si>
    <t>KNR 19-01 0314-04</t>
  </si>
  <si>
    <t>msc</t>
  </si>
  <si>
    <t>ZKNR C-2 0601-02</t>
  </si>
  <si>
    <t>ZKNR C-2 0601-04
analogia</t>
  </si>
  <si>
    <t>KNR 9-21 0106-02 uwaga pod tablicą</t>
  </si>
  <si>
    <t>KNR 19-01 0343-02
analogia</t>
  </si>
  <si>
    <t>KNR 19-01 0827-01</t>
  </si>
  <si>
    <t>KNR 0-17 2610-01</t>
  </si>
  <si>
    <t>KNR 0-17 2610-07</t>
  </si>
  <si>
    <t>KNR 0-17 2610-10</t>
  </si>
  <si>
    <t>KNR-W 2-02 0921-04</t>
  </si>
  <si>
    <t>NNRNKB 202 0541-02</t>
  </si>
  <si>
    <t>KNR 0-33 0128-01</t>
  </si>
  <si>
    <t>KNR-W 2-02 1214-02</t>
  </si>
  <si>
    <t>2</t>
  </si>
  <si>
    <t>Instalacje sanitarne</t>
  </si>
  <si>
    <t>2.1</t>
  </si>
  <si>
    <t>Instalacja centralnego ogrzewania</t>
  </si>
  <si>
    <t>KNR 0-31 0302-02
analogia</t>
  </si>
  <si>
    <t>KNR 0-31 0305-02</t>
  </si>
  <si>
    <t>KNR 0-35 0219-03</t>
  </si>
  <si>
    <t>KNR 0-31 0306-05</t>
  </si>
  <si>
    <t>kpl.</t>
  </si>
  <si>
    <t>KNR 0-31 0308-02</t>
  </si>
  <si>
    <t>2.2</t>
  </si>
  <si>
    <t>Instalacje wodno - kanalizacyjne</t>
  </si>
  <si>
    <t>KNR-W 2-15 0203-01</t>
  </si>
  <si>
    <t>KNR-W 2-15 0203-03</t>
  </si>
  <si>
    <t>KNR-W 2-15 0203-04</t>
  </si>
  <si>
    <t>KNR-W 2-15 0208-01</t>
  </si>
  <si>
    <t>KNR-W 2-15 0208-03</t>
  </si>
  <si>
    <t>S 215 0200-02
analogia</t>
  </si>
  <si>
    <t>KNR-W 2-15 0211-01</t>
  </si>
  <si>
    <t>podej.</t>
  </si>
  <si>
    <t>KNR-W 2-15 0211-03</t>
  </si>
  <si>
    <t>KNR 0-13 0128-01
analogia</t>
  </si>
  <si>
    <t>KNR 0-13 0128-01 z.o.2.4.8.a) 9901-01
analogia</t>
  </si>
  <si>
    <t>KNR 0-13 0128-02
analogia</t>
  </si>
  <si>
    <t>KNR 5-08 0109-02
analogia</t>
  </si>
  <si>
    <t>KNR 0-34 0103-01</t>
  </si>
  <si>
    <t>KNR-W 2-15 0116-08</t>
  </si>
  <si>
    <t>KNR-W 2-15 0143-01
analogia</t>
  </si>
  <si>
    <t>KNR 2-15 0121-01
analogia</t>
  </si>
  <si>
    <t>KNR-W 2-15 0137-03</t>
  </si>
  <si>
    <t>KNR-W 2-15 0137-02</t>
  </si>
  <si>
    <t>KNR-W 2-15 0135-02</t>
  </si>
  <si>
    <t>KNR-W 2-15 0127-01</t>
  </si>
  <si>
    <t>prób.</t>
  </si>
  <si>
    <t>KNR-W 2-15 0128-02</t>
  </si>
  <si>
    <t>KNR-W 2-15 0218-03</t>
  </si>
  <si>
    <t>KNR-W 2-15 0218-02</t>
  </si>
  <si>
    <t>KNR-W 2-15 0229-05</t>
  </si>
  <si>
    <t>KNR-W 2-15 0229-01</t>
  </si>
  <si>
    <t>KNR-W 2-15 0230-02</t>
  </si>
  <si>
    <t>KNR-W 2-15 0233-03</t>
  </si>
  <si>
    <t>KNR 5-08 0401-18
analogia</t>
  </si>
  <si>
    <t>aparat</t>
  </si>
  <si>
    <t>KNR 5-08 0701-06
analogia</t>
  </si>
  <si>
    <t>2.3</t>
  </si>
  <si>
    <t>Dostawa i montaż pompy ciepła</t>
  </si>
  <si>
    <t>KNNR 4 0503-01</t>
  </si>
  <si>
    <t>Dostawa i montaż pompy ciepła o mocy 8 kW (jednostka wewnętrzna i zewnętrzna) - nominalna wydajność grzewcza 7,4 kW</t>
  </si>
  <si>
    <t>3</t>
  </si>
  <si>
    <t>Instalacje elektryczne</t>
  </si>
  <si>
    <t>3.1</t>
  </si>
  <si>
    <t>Instalacje elektryczne wewnętrzne i oświetleniowe</t>
  </si>
  <si>
    <t>KNNR 5 0404-04</t>
  </si>
  <si>
    <t>KNNR 5 0204-05</t>
  </si>
  <si>
    <t>KNNR 5 0301-11</t>
  </si>
  <si>
    <t>Przygotowanie podłoża pod osprzęt instalacyjny mocowany na zaprawie cementowej lub gipsowej - wykonanie ślepych otworów w podłożu ceglanym</t>
  </si>
  <si>
    <t>KNNR 5 0302-01</t>
  </si>
  <si>
    <t>Puszki instalacyjne podtynkowe pojedyncze o śr.do 60 mm</t>
  </si>
  <si>
    <t>KNNR 5 0306-02</t>
  </si>
  <si>
    <t>KNNR 5 0307-01</t>
  </si>
  <si>
    <t>KNNR 5 0306-04</t>
  </si>
  <si>
    <t>KNNR 5 0306-03</t>
  </si>
  <si>
    <t>KNNR 5 0308-03</t>
  </si>
  <si>
    <t>KNNR 5 0308-05</t>
  </si>
  <si>
    <t>KNNR 5 0503-03 z.sz.2.3.
analogia</t>
  </si>
  <si>
    <t>KNNR 5 1201-01</t>
  </si>
  <si>
    <t>Osadzenie w podłożu kołków plastikowych rozporowych</t>
  </si>
  <si>
    <t>KNNR 5 0502-04
analogia</t>
  </si>
  <si>
    <t>KNNR 5 0502-01</t>
  </si>
  <si>
    <t>KNNR 5 1203-01</t>
  </si>
  <si>
    <t>Podłączenie przewodów pojedynczych o przekroju żyły do 2.5 mm2 pod zaciski lub bolce</t>
  </si>
  <si>
    <t>szt.żył</t>
  </si>
  <si>
    <t>KNR 13-25 0404-10</t>
  </si>
  <si>
    <t>3.2</t>
  </si>
  <si>
    <t>Instalacje siły</t>
  </si>
  <si>
    <t>KNNR 5 0204-06</t>
  </si>
  <si>
    <t>KNNR 5 0306-05
analogia</t>
  </si>
  <si>
    <t>KNNR 5 0204-02</t>
  </si>
  <si>
    <t>KSNR 5 0405-03</t>
  </si>
  <si>
    <t>Wypusty wykonywane przewodami wtynkowymi w budynkach administracyjnych na gniazdo wtykowe 2-bieg. 10A i 10A/Zpodłoże z cegły</t>
  </si>
  <si>
    <t>wyp.</t>
  </si>
  <si>
    <t>3.3</t>
  </si>
  <si>
    <t>Instalacje odgromowe</t>
  </si>
  <si>
    <t>KNNR 5 0601-06</t>
  </si>
  <si>
    <t>Przewody instalacji odgromowej naprężane pionowe</t>
  </si>
  <si>
    <t>KNNR 5 0601-01</t>
  </si>
  <si>
    <t>Przewody instalacji odgromowej nienaprężane poziome mocowane na wspornikach obsadzanych</t>
  </si>
  <si>
    <t>KNR-W 5-08 0622-05</t>
  </si>
  <si>
    <t>Montaż iglic typu IO-2.5 o ciężarze 21 kg na dachu z gotowymi kotwami</t>
  </si>
  <si>
    <t>KNNR 5 0611-01</t>
  </si>
  <si>
    <t>Łączenie przewodów instalacji odgromowej lub przewodów wyrównawczych z bednarki o przekroju do 120 mm2 w wykopie</t>
  </si>
  <si>
    <t>KNNR 5 0606-01</t>
  </si>
  <si>
    <t>Uziomy ze stali profilowanej miedziowane o długości 3 m (metoda wykonania udarowa) - grunt kat.I-II</t>
  </si>
  <si>
    <t>3.4</t>
  </si>
  <si>
    <t>Pomiary i badania odbiorcze</t>
  </si>
  <si>
    <t>KNNR 5 1301-01</t>
  </si>
  <si>
    <t>Sprawdzenie i pomiar 1-fazowego obwodu elektrycznego niskiego napięcia</t>
  </si>
  <si>
    <t>pomiar</t>
  </si>
  <si>
    <t>KNNR 5 1301-02</t>
  </si>
  <si>
    <t>Sprawdzenie i pomiar 3-fazowego obwodu elektrycznego niskiego napięcia</t>
  </si>
  <si>
    <t>KNNR 5 1303-01</t>
  </si>
  <si>
    <t>Pomiar rezystancji izolacji instalacji elektrycznej - obwód 1-fazowy (pomiar pierwszy)</t>
  </si>
  <si>
    <t>KNNR 5 1303-02</t>
  </si>
  <si>
    <t>Pomiar rezystancji izolacji instalacji elektrycznej - obwód 1-fazowy (każdy następny pomiar)</t>
  </si>
  <si>
    <t>KNNR 5 1303-03</t>
  </si>
  <si>
    <t>Pomiar rezystancji izolacji instalacji elektrycznej - obwód 3-fazowy (pomiar pierwszy)</t>
  </si>
  <si>
    <t>KNNR 5 1303-04</t>
  </si>
  <si>
    <t>Pomiar rezystancji izolacji instalacji elektrycznej - obwód 3-fazowy (każdy następny pomiar)</t>
  </si>
  <si>
    <t>KNNR 5 1305-01</t>
  </si>
  <si>
    <t>Sprawdzenie samoczynnego wyłączania zasilania (pierwsza próba)</t>
  </si>
  <si>
    <t>KNNR 5 1305-02</t>
  </si>
  <si>
    <t>Sprawdzenie samoczynnego wyłączania zasilania (następna próba)</t>
  </si>
  <si>
    <t>Ilość</t>
  </si>
  <si>
    <t>Cena jedn.</t>
  </si>
  <si>
    <t xml:space="preserve">Ceny jednostkowe lub kwoty ryczałtowe Robót muszą obejmować: </t>
  </si>
  <si>
    <t xml:space="preserve">-  robociznę bezpośrednią wraz z kosztami towarzyszącymi, </t>
  </si>
  <si>
    <t xml:space="preserve">-  wartość użytych materiałów wraz z kosztami zakupu, magazynowania, ewentualnych ubytków i transportu na teren budowy, </t>
  </si>
  <si>
    <t xml:space="preserve">-  wartość pracy sprzętu wraz z kosztami towarzyszącymi, </t>
  </si>
  <si>
    <t xml:space="preserve">-  koszty pośrednie, zysk kalkulacyjny i ryzyko, </t>
  </si>
  <si>
    <t xml:space="preserve">-  podatki obliczone zgodnie z obowiązującymi przepisami. </t>
  </si>
  <si>
    <t>Do cen jednostkowych nie należy wliczać podatku VAT.</t>
  </si>
  <si>
    <t>Wartosć</t>
  </si>
  <si>
    <t>Wyjęcie ościeżnicy o powierzchni od 1 do 2 m2 ze ścian drewnianych
Zdjęcie skrzydeł okiennych. Oderwanie opasek. Ostrożne wyjęcie ościeżnicy. Zniesienie, odniesienie, posegregowanie i ułożenie ościeżnic i skrzydeł na wskazanym miejscu. Demontaż okien połaciowych przeznaczonych do ponownwgo montażu.</t>
  </si>
  <si>
    <t>Rozebranie pokrycia dachowego z płyt azbestowo-cementowych mocowanych do łat lub płatwi drewnianych; gąsiory - nie nadające się do użytku nachylenie połaci ponad 85 do 120 %
Wyjęcie spinek i wykręcenie wkrętów. Rozebranie gąsiorów i pokrycia dachowego z płyt falistych azbestowo-cementowych. Zniesienie gąsiorów i płyt i odniesienie elementów uzyskanych z rozbiórki na wskazane miejsce na placu budowy. Pakowanie zdemontowanych płyt i gąsiorów w folię polietylenową.</t>
  </si>
  <si>
    <t>Prowizoryczne zabezpieczenie połaci dachowych folią z rozebraniem
Prowizoryczne zabezpieczenie połaci dachowych oraz rozebranie i zabezpieczenie: z folii grubości 0,4 mm 
(16,45 * 8,30) * 2&lt;połacie&gt;</t>
  </si>
  <si>
    <t xml:space="preserve">1.1.1
</t>
  </si>
  <si>
    <t>1.1.2</t>
  </si>
  <si>
    <t>1.1.3</t>
  </si>
  <si>
    <t>Rozbiórka pokrycia z papy na dachach betonowych - pierwsza warstwa - powierzchnia wykonywanych robót do 50 m2
Rozbiórka istniejącego pokrycia z papy. Budynek dobudowany
4,58 * 6,08</t>
  </si>
  <si>
    <t>1.1.4</t>
  </si>
  <si>
    <t>1.1.5</t>
  </si>
  <si>
    <t>1.1.6</t>
  </si>
  <si>
    <t>Rozbiórka pokrycia z papy na dachach betonowych - następna warstwa - powierzchnia wykonywanych robót do 50 m2
Rozbiórka istniejącego pokrycia z papy. Budynek dobudowany
4,58 * 6,08</t>
  </si>
  <si>
    <t>1.1.7</t>
  </si>
  <si>
    <t>1.1.8</t>
  </si>
  <si>
    <t>Rozebranie rynny z blachy nie nadającej się do użytku
Rozebranie obróbek. Złożenie blachy we wskazanym miejscu. Oczyszczenie podłoża z gwoździ i szpilek.
Budynek zabytkowy 15,65*2
Budynek dobudowany 6,08</t>
  </si>
  <si>
    <t>Rozebranie elementów więźb dachowych - ołacenie dachu o odstępie łat ponad 24 cm
Rozebranie elementów więźb dachowych. Zniesienie rozebranych elementów więźb dachowych, odniesienie, posegregowanie i ułożenie w miejscu wskazanym. (15,96 * 8,30) * 2&lt;połacie&gt;</t>
  </si>
  <si>
    <t>Rozebranie rury spustowej z blachy nie nadającej się do użytku
Rozebranie obróbek. Złożenie blachy we wskazanym miejscu. Oczyszczenie podłoża z gwoździ i szpilek.
Budynek zabytkowy: 3,90*4
Budynek dobudowany: 3,80</t>
  </si>
  <si>
    <t>Zadaszenia o konstrukcji prostej osłonięte z trzech stron ścianami - rozebranie
Rozbiórka konstrukcji zadaszenia. Rozbiórka ażurowych ścian bocznych. Ułożenie materiałów z rozbiórki na wskazanym miejscu z przygotowaniem do wywiezienia.
(2,50 * 0,80) + (2,10 * 0,80) * 2</t>
  </si>
  <si>
    <t>Wykucie z muru stalowych krat okiennych o powierzchni do 1 m2
Ostrożne wykucie wykazanych elementów z wywozem (uzysk za złom po stronie wykonawcy): 6</t>
  </si>
  <si>
    <t>1.1.9</t>
  </si>
  <si>
    <t>1.1.10</t>
  </si>
  <si>
    <t>1.1.11</t>
  </si>
  <si>
    <t>1.1.12</t>
  </si>
  <si>
    <t>1.1.13</t>
  </si>
  <si>
    <t>Wykucie z muru stalowych krat okiennych o powierzchni do 2 m2
Ostrożne wykucie wykazanych elementów z wywozem (uzysk za złom po stronie wykonawcy): 1</t>
  </si>
  <si>
    <t>Wykucie z muru stalowych krat okiennych o powierzchni ponad 2 m2
Ostrożne wykucie wykazanych elementów z wywozem (uzysk za złom po stronie wykonawcy)
(1,20*1,90)*3 &lt;szt&gt;</t>
  </si>
  <si>
    <t>Wykucie z muru ościeżnic drewnianych o powierzchni do 1 m2
Ostrożne wykucie drewnianych ościeżnic okiennych z odniesieniem i założeniem na wskazane miejsce. 6 szt.</t>
  </si>
  <si>
    <t>1.1.14</t>
  </si>
  <si>
    <t>1.1.15</t>
  </si>
  <si>
    <t>Wykucie z muru ościeżnic drewnianych o powierzchni do 2 m2
Ostrożne wykucie drewnianych ościeżnic okiennych z odniesieniem i założeniem na wskazane miejsce.
4 szt</t>
  </si>
  <si>
    <t>Wykucie z muru ościeżnic drewnianych o powierzchni ponad 2 m2
Ostrożne wykucie drewnianych ościeżnic okiennych z odniesieniem i założeniem na wskazane miejsce.
1,2*1,9*2 &lt;szt&gt;</t>
  </si>
  <si>
    <t>1.1.16</t>
  </si>
  <si>
    <t>1.1.17</t>
  </si>
  <si>
    <t>Wykucie z muru ościeżnic PCV okiennych o powierzchni ponad 2 m2
Ostrożne wykucie drewnianych ościeżnic okien PCV z odniesieniem i założeniem na wskazane miejsce.
(1,2*1,9)*4 &lt;szt&gt;</t>
  </si>
  <si>
    <t>1.1.18</t>
  </si>
  <si>
    <t>1.1.19</t>
  </si>
  <si>
    <t>Wykucie z muru podokienników drewnianych
Ostrożne wykucie parapetów wewnętrznych z odniesieniem i założeniem na wskazane miejsce.
(0,60 * 5) + 1,10 + (1,20 * 6)</t>
  </si>
  <si>
    <t>Wykucie z muru ościeżnic drewnianych o powierzchni do 2 m2
Ostrożne wykucie drewnianych ościeżnic drzwiowych z odniesieniem i założeniem na wskazane miejsce.
3 szt</t>
  </si>
  <si>
    <t>Wykucie z muru ościeżnic drewnianych o powierzchni ponad 2 m2
Ostrożne wykucie drewnianych ościeżnic drzwiowych z odniesieniem i założeniem na wskazane miejsce.
pom. nr 3 kuchnia: 1,00*2,05
pom. nr 8 mag. świetl. 1,00*2,05
pom. nr 7 klatka schodowa 1,54*2,64</t>
  </si>
  <si>
    <t>1.1.20</t>
  </si>
  <si>
    <t>1.1.21</t>
  </si>
  <si>
    <t>1.1.22</t>
  </si>
  <si>
    <t>Rozebranie elementów podłóg drewnianych - obicie z płyt pilśniowych
Rozebranie obicia podłóg drewnianych z płyty pilśniowej. Zniesienie rozebranych elementów stropowych, odniesienie, posegregowanie i ułożenie w miejscu wskazanym.
pom. nr 8 mag. świetl.(5,99*2,84)-(3,01*0,97)
pom. nr 9 świetlica (6,48 * 9,345) - (0,75 * 1,34) &lt;kominek&gt;</t>
  </si>
  <si>
    <t>Rozebranie podłóg drewnianych białych Oderwanie przyściennych listew, progów i blach przypiecowych. Rozebranie podłóg białych. Wyniesienie rozebranego materiału drzewnego na zewnątrz budynku, odniesienie, posegregowanie i ułożenie w miejscu wskazanym.
pom. nr 8 mag. świetl. (5,99 * 2,84) - (3,01 * 0,97)
pom. nr 9 świetlica (6,48 * 9,345) - (0,75 * 1,34) &lt;kominek&gt;</t>
  </si>
  <si>
    <t>1.1.23</t>
  </si>
  <si>
    <t>1.1.24</t>
  </si>
  <si>
    <t>Rozebranie legarów podłogowych Wyjęcie legarów. Wyniesienie rozebranego materiału drzewnego na zewnątrz budynku, odniesienie, posegregowanie i ułożenie w miejscu wskazanym. Legary układane krzyżowo w rozstawie osiowym ~80 cm.
pom. nr 8 mag. świetl. (1,87 / 0,80) * 5,99 + (0,97 / 0,80) * 3,01  +  (3,01 / 0,80) * 2,84 + (2,98 / 0,80) * 1,87
pom. nr 9 świetlica  (6,48 / 0,80) * 9,345  +  (9,345 / 0,80) * 6,48</t>
  </si>
  <si>
    <t>1.1.25</t>
  </si>
  <si>
    <t>Rozebranie posadzek z płytek na zaprawie i kleju bez odzysku płytek  Skucie posadzek z gresu szkliwionego
pom. nr 10 przedsionek: 1,44*2,255
pom. nr 11 pom. gosp. 2,595 * 2,26
pom. nr 12 korytarz 2,09*1,26
pom. nr 13 sanitariat 1,98*1,26
pom. nr 14 aneks kuch. 4,155*1,94</t>
  </si>
  <si>
    <t>Zerwanie posadzki cementowej Zerwanie podłoża podposadzkowego.  Obmiar prac jak w pozycji 1.1.25</t>
  </si>
  <si>
    <t>1.1.26</t>
  </si>
  <si>
    <t>1.1.27</t>
  </si>
  <si>
    <t>Sufity podwieszane z płytami z włókien mineralnych z rastrami o wymiarach 600x600 mm - demontaż Demontaż demolacyjny sufitu podwieszonego z pokryciem z płyt gipsowo kartonowych oraz konstrukcji wieszaków i wsporników krawędziowych. Likwidacja wszystkich elementów wsporczych i wieszarowych sufitu podwieszonego.
pom. nr 8 mag. świetl. (5,99 * 2,84) - (3,01 * 0,97)
pom. nr 9 świetlica (6,48 * 9,345) - (0,75 * 1,34) &lt;kominek&gt;</t>
  </si>
  <si>
    <t>1.1.28</t>
  </si>
  <si>
    <t>Odbicie tynków wewnętrznych z zaprawy wapiennej na stropach płaskich, belkach, biegach i spocznikach schodów. o powierzchni odbicia ponad 5 m2 Ręczne odbicie tynków bez względu na rodzaj podłoża. Usunięcie otrzcinowania, osiatkowania lub dranic.
pom. nr 8 mag. świetl. (5,99 * 2,84) - (3,01 * 0,97)
pom. nr 9 świetlica (6,48 * 9,345) - (0,75 * 1,34) &lt;kominek&gt;</t>
  </si>
  <si>
    <t>1.1.29</t>
  </si>
  <si>
    <t>Rozebranie ścianek z cegieł na zaprawie cementowo-wapiennej o grubości 1/4 ceg. Rozebranie ścianek wskazanych w PT do likwidacji.
pom. nr 13 sanitariat  (1,26 * 3,01) - (0,70 * 2,05)</t>
  </si>
  <si>
    <t>1.1.30</t>
  </si>
  <si>
    <t>Rozebranie ścianek z cegieł na zaprawie cementowo-wapiennej o grubości 1/2 ceg. Rozebranie ścianek wskazanych w PT do likwidacji.
pom. nr 11 pom. gosp. (1,10 * 3,01) - (0,90 * 2,05)
pom. nr 12 korytarz  (1,13 * 3,01) - (0,80 * 2,00)
pom. nr 14 aneks kuch. (4,155 * 3,01) - (0,59 * 2,00)</t>
  </si>
  <si>
    <t>1.1.31</t>
  </si>
  <si>
    <t>Mechaniczne wykucie bruzd pionowych w ścianach z cegieł na zaprawie cementowo-wapiennej o szer. do 1/2 cegły Wyznaczenie miejsca wykucia bruzdy. Mechaniczne wykucie bruzdy pod umywalkę z wyrównaniem ścianek.
pom. nr 14 aneks kuch. (1,00 * 2,10) * 0,12</t>
  </si>
  <si>
    <t>1.1.32</t>
  </si>
  <si>
    <t>Rozebranie okładziny ściennej. Rozebranie okładziny ściennej z płytek we wskazanych pomieszczeniach.
pom. nr 13 sanitariat (1,98 + 1,26) * 2,00
pom. nr 14 aneks kuch.  4,155 * 0,80</t>
  </si>
  <si>
    <t>1.1.33</t>
  </si>
  <si>
    <t>Odbicie tynków wewnętrznych z zaprawy wapiennej na ścianach, filarach, pilastrach o powierzchni odbicia ponad 5 m2. Ręczne odbicie tynków bez względu na rodzaj podłoża. Usunięcie otrzcinowania, osiatkowania lub dranic. Oczyszczenie spoin muru w miejscu odbitego tynku.
pom. nr 8 mag. świetl.(2,84 * 2,91) - (1,20 * 2,10) &lt;wejście&gt;  +  (1,87 * 2,91)
pom. nr 9 świetlica  (6,48 + 9,345) * 3,23 - (1,34 * 3,23) &lt;kominek&gt; - (1,00 * 2,05) &lt;drzwi&gt;
pom. nr 11 pom. gosp.  (2,595 + 2,26) * 2 * 3,01 - (1,00 * 2,05) &lt;drzwi&gt; - (1,10 * 3,01) &lt;roleta&gt;
pom. nr 12 korytarz  (1,44 + 3,645) * 2 * 3,01 - (1,00 * 2,50) * 2&lt;drzwi&gt; - (1,10 * 3,01) &lt;roleta&gt; - (1,26 + 1,44) * 3,01 &lt;rozebrane ścianki&gt;
pom. nr 13 sanitariat  (1,26 + 2,94) * 3,01 - 6,48 &lt;skuta glazura ścienna&gt;
pom. nr 14 aneks kuch.  (4,155 + 1,94 * 2) * 3,01 - 3,324 &lt;skuta glazura naścienna&gt;</t>
  </si>
  <si>
    <t>1.1.34</t>
  </si>
  <si>
    <t>Odbicie tynków wewnętrznych z zaprawy cementowo-wapiennej na stropach płaskich, belkach, biegach i spocznikach schodów. o powierzchni odbicia do 5 m2. Ręczne odbicie tynków bez względu na rodzaj podłoża.
pom. nr 10 przedsionek  1,44 * 2,255
pom. nr 11 pom. gosp. 2,595 * 2,26
pom. nr 12 korytarz  2,09 * 1,26
pom. nr 13 sanitariat  1,98 * 1,26
pom. nr 14 aneks kuch.  4,155 * 1,94</t>
  </si>
  <si>
    <t>Mechaniczne wykucie bruzd poziomych w ścianach z cegieł na zaprawie cementowo-wapiennej o szer. do 1 1/2 cegły. Wykucie bruzdy, przebicie ściany dla dopływu powietrza zewnętrznego do aparatu grzewczo - wentylacyjnego.
pom. nr 11 świetlica  (1,10 * 0,15) * 0,46</t>
  </si>
  <si>
    <t>Wykucie bruzd poziomych lub pionowych o przekroju do 0.040 m2 w elementach z betonu żwirowego. Ręczne wykucie bruzd dla montażu instalacji wodno - kanalizacyjnej. Wyrównanie ścianek bruzd. 23,00 m</t>
  </si>
  <si>
    <t>Wiercenie otworów o głębokości do 40 cm śr. 220 mm techniką diamentową w cegle. Wywiercenie otworu dla montażu przewodu dolotowego powietrza do kominka oraz podejście do agregatu zewnętrznego pompy ciepła.   (3,14 * 22,00) * 2&lt;szt&gt;</t>
  </si>
  <si>
    <t>Mechaniczne wykucie bruzd poziomych w ścianach z cegieł na zaprawie cementowo-wapiennej o szer. do 1 cegły. Wykucie bruzdy dla przewodu dolotowego do kominka. (0,22 * 0,22) * 5,60</t>
  </si>
  <si>
    <t>Wywiezienie płyt eternitowych samochodami skrzyniowymi na odległość 55 km. Załadowanie gąsiorów i płyt eternitowych na środki transportowe.. Wywiezienie na odległość do 55 km na składowisko materiałów niebezpiecznych. Wyładowanie ze środków transportowych. Obmiar prac jak w pozycjach : poz.2 * 0,006 * 0,30, poz.3 * 0,006</t>
  </si>
  <si>
    <t>Wiercenie otworów o głębokości do 40 cm śr. 150 mm techniką diamentową w betonie zbrojonym. Wiercenie otworów dla przewodów wentylacyjnych w płycie stropowej budynku dobudowanego.  (3,14 * 15,00) * 4&lt;otwory&gt;</t>
  </si>
  <si>
    <t>1.1.35</t>
  </si>
  <si>
    <t>1.1.36</t>
  </si>
  <si>
    <t>1.1.37</t>
  </si>
  <si>
    <t>1.1.38</t>
  </si>
  <si>
    <t>1.1.39</t>
  </si>
  <si>
    <t>1.1.40</t>
  </si>
  <si>
    <t>1.1.41</t>
  </si>
  <si>
    <t>Materiały konstrukcyjne zawierające azbest - opłata za składowanie odpadów na wysypisku. Obmiar prac jak w pozycjach : (poz.2 * 0,30 + poz.3) * 0,0135</t>
  </si>
  <si>
    <t>1.1.42</t>
  </si>
  <si>
    <t>Wywiezienie materałów bitumicznych samochodami skrzyniowymi na odległość 30 km. Załadowanie materiałów bitumicznych i tworzyw sztucznych na środki transportowe. Wywiezienie na najbliższe składowisko materiałów substancji i produktów niebezpiecznych. Wyładowanie ze środków transportowych. Obmiar jak w pozycji: (poz.5 + poz.6) * 0,005</t>
  </si>
  <si>
    <t>1.1.43</t>
  </si>
  <si>
    <t>Odpadowa papa - opłata za składowanie odpadów na wysypisku
(poz.5 + poz.6) * 0,0055</t>
  </si>
  <si>
    <t>1.1.44</t>
  </si>
  <si>
    <t>Wywiezienie transportem samochodowym (ciągnikiem z przyczepą) materiałów porozbiórkowych - drewno na odległość do 1 km. Załadunek ręczny drewna porozbiórkowego z odległości do 5 m, transport na odległość do 1 km i wyładunek ręczny. Obmiar jak w pozycji:
łaty  ((8,30 / 0,24) * 15,96 * (0,04 * 0,03)) * 2; (poz.15 + poz.16 + poz.17 + poz.20) * 0,025; poz.21 * 0,01;  poz.23 * 0,032;  poz.24 * 0,12 * 0,08</t>
  </si>
  <si>
    <t>1.1.45</t>
  </si>
  <si>
    <t>Wywiezienie transportem samochodowym (ciągnikiem z przyczepą) materiałów porozbiórkowych - drewno - dodatek za wydłużenie transportu na odległość dalszych 0.5 km Krotność = 6
Obmiar jak w pozycji: poz. 44</t>
  </si>
  <si>
    <t>1.1.46</t>
  </si>
  <si>
    <t>Wywiezienie gruzu spryzmowanego samochodami samowyładowczymi na odległość 14 km. Załadowanie gruzu na środki transportowe. Wywiezienie na odległość do 14 km. Wyładowanie ze środków transportowych. Obmiar jak w pozycji:  poz.25 * 0,02;  poz.26 * 0,03;  poz.27 * 0,025;  poz.28 * 0,02;  poz.29 * 0,08;  poz.30 * 0,15;  poz.31 + poz.35 + poz.39;  poz.32 * 0,015;  (poz.33 + poz.34) * 0,015;  poz.82 + poz.84 + poz.85 + poz.92</t>
  </si>
  <si>
    <t>1.1.47</t>
  </si>
  <si>
    <t>Zmieszane odpady z betonu, gruzu ceglanego, odpady materiałów ceramicznych i elementów wyposażenia nie zawierających substancji niebezpiecznych - opłata za składowanie odpadów na wysypisku.  Obmiar jak w pozycji:  poz.46 * 1,8</t>
  </si>
  <si>
    <t>1.2.48</t>
  </si>
  <si>
    <t>Podstemplowanie zagrożonych stropów z deskowaniem. Wykonanie stemplowania stropu nad pomieszczeniem świetlicy w osi wieszara niosącego belki stropowe. Rozstaw stempli osiowo co 0,80 m.  
3,30 * 9</t>
  </si>
  <si>
    <t>1.2.49</t>
  </si>
  <si>
    <t>Rozebranie elementów stropów drewnianych - belki stropowe o przekroju ponad 300 cm2. Demontaż wieszara dachowego 20x30 cm nad pomieszczeniem świetlicy opartego na ścianie szczytowej oraz części nośnej traktu komunikacyjnego.
7,00 m</t>
  </si>
  <si>
    <t>1.2.50</t>
  </si>
  <si>
    <t>Rozebranie stemplowań stropów z deskowaniem. Obmiar prac jak w pozycji 48</t>
  </si>
  <si>
    <t>Impregnacja ogniochronna desek, płyt, bali i krawędziaków. Oczyszczenie powierzchni z kurzu i zanieczyszczeń. Przygotowanie impregnatów ogniochronnych. Dwukrotne smarowanie powierzchni przy użyciu pędzla.
Zestawienie drewna dla stropu nad poddaszem zgodne z PT.
Murłaty (0,16 + 0,16 * 2) * (15,90 * 2)
krokwie  (0,16 + 0,13) * 2 * 8,00 * 18&lt;szt&gt; * 2&lt;strony&gt;
płatwie  (0,18 + 0,16) * 2 * 15,90 * 2&lt;szt&gt;
słupy  (0,16 + 0,16) * 2 * 2,80 * 6&lt;szt&gt;
zastrzały  (0,13 + 0,13) * 2 * 1,30 * 2&lt;szt&gt; * 4&lt;kpl&gt;
zastrzały   (0,16 * 0,14) * 2 * 2,90 * 2&lt;szt&gt;
kleszcze  (0,18 + 0,08) * 2 * 5,50 * 6&lt;szt&gt;
ściągi   (0,16 + 0,08) * 2 * 1,90 * 4&lt;szt&gt;</t>
  </si>
  <si>
    <t>1.2.51</t>
  </si>
  <si>
    <t>1.2.52</t>
  </si>
  <si>
    <t>1.2.53</t>
  </si>
  <si>
    <t>Wzmocnienie krokwi przez nabicie jednostronnie desek grubości 32 mm.  Podstemplowanie konstrukcji wraz z wyprostowaniem ugiętych lub pękniętych elementów. Wybranie materiału oraz wymierzenie i przycięcie na miarę. Montaż konstrukcji wzmacniającej z wykonaniem połączeń. Rozebranie podstemplowania.
Wzmocnienie co drugiej krokwi. Drewno impregnowane klasy min. C24.
8,00 * 9&lt;szt&gt; * 2&lt;strony&gt;</t>
  </si>
  <si>
    <t>1.2.54</t>
  </si>
  <si>
    <t>Ramy górne i płatwie długości do 3 m - przekrój poprzeczny drewna do 180 cm2 z tarcicy nasyconej. Przygotowanie i odwiązanie elementów składowych konstrukcji. Zaimpregnowanie miejsc obrabianych. Ułożenie płatwi kalenicowej i zmontowanie konstrukcji. Drewno impregnowane klasy min. C24.  Płatew kalenicowa daszku za uzupełnioną zabudową architektoniczną.
(0,10 * 0,18) * 1,80</t>
  </si>
  <si>
    <t>1.2.55</t>
  </si>
  <si>
    <t>Krokwie zwykłe długości do 4.5 m - przekrój poprzeczny drewna do 180 cm2 z tarcicy nasyconej. Przygotowanie i odwiązanie elementów składowych konstrukcji. Zaimpregnowanie miejsc obrabianych. Ułożenie krokwi i zmontowanie konstrukcji.Drewno impregnowane klasy min. C24.
Krokwie daszku za uzupełnioną zabudową architektoniczną.
(0,08 * 0,18) * 2,20 * 2 + (0,08 * 0,18) * 1,15 * 2</t>
  </si>
  <si>
    <t>1.2.56</t>
  </si>
  <si>
    <t>Folie wstępnego krycia (FWK) układane na krokwiach - rozstaw kontrłat 0,80 m
Ułożenie folii zbrojonej wstępnego krycia na krokwiach (wymagne parametry techniczne folii: paroprzepuszczalność min. 3000 g/m2/24h ; struktura 3 warstwowa; ciężar powierzchniowy ~115 g/m2; wsp. Sd &gt; 0,02m; wytrzymałość na rozrywanie: wzdłużne: 230 N/5cm , poprzeczne: 150 N/5 cm; zakres temperatur stosowania od -40stC do +95 st.C; klasyfikacja ogniowa B2; wodoszczelność &gt;3000 mm H2O). Trasowanie, cięcie, ułożenie i przymocowanie nowych łat 40x60 mm połaci więźby dachowej. Drewno impregnowane środkiem impregnacyjnym
(16,45 * 8,30) * 2&lt;połacie&gt; - 2,20 * (2,61 + 0,12) / 2 + (1,80 + 0,05) / 2 * 2,20 * 2&lt;skosy&gt;</t>
  </si>
  <si>
    <t>1.2.57</t>
  </si>
  <si>
    <t>Łacenie - rozstaw łat 35 cm. Przybicie łat. Przycięcie łat przy krokwiach narożnych lub końcowych.
(16,45 * 8,30) * 2&lt;połacie&gt; - 2,20 * (2,61 + 0,12) / 2 + (1,80 + 0,05) / 2 * 2,20 * 2&lt;skosy&gt;</t>
  </si>
  <si>
    <t>1.2.58</t>
  </si>
  <si>
    <t>(z.VI) Pokrycie dachów o pow.ponad 100 m2 o nachyleniu połaci ponad 85 % blachą powlekaną dachówkową na łatach. Przycięcie i dopasowanie blach. Wyznaczenie miejsc i wywiercenie otworów w blachach. Umocowanie blach. Arkusze blachodachówki stalowej powlekanej plastisolem w kolorze czerwonym.
(16,45 * 8,30) * 2&lt;połacie&gt; - 2,20 * (2,61 + 0,12) / 2 + (1,80 + 0,05) / 2 * 2,20 * 2&lt;skosy&gt;</t>
  </si>
  <si>
    <t>1.2.59</t>
  </si>
  <si>
    <t>Obróbki przy szerokości w rozwinięciu ponad 25 cm - z blachy stalowej ocynkowanej. Przygotowanie, założenie i umocowanie na kołki rozporowe obróbek bez względu na rodzaj pokrycia. Wykonanie załamań w pokryciach i obróbkach.  Budynek zabytkowy
opierzenia kominów  (1,16 + 0,38) * 2 * 0,40 + (0,40 + 1,30) * 2 * 0,40
opierzenie attyki (2,20 * 0,50) * 2
Budynek dobudowany. 
blacha okapowa  6,08 * 0,45
opierzenie na styku murów  (4,58 * 2 + 6,08) * 0,30</t>
  </si>
  <si>
    <t>1.2.60</t>
  </si>
  <si>
    <t>Rynny dachowe półokrągłe o śr. 15 cm - z blachy stalowej ocynkowanej. Przygotowanie, założenie i umocowanie rynien do uprzednio osadzonych kołków. Wykonanie załamań i wpustów. Budynek zabytkowy  15,96 * 2 - 3,37</t>
  </si>
  <si>
    <t>1.2.61</t>
  </si>
  <si>
    <t>Rynny dachowe półokrągłe o śr. 12 cm - z blachy stalowej ocynkowanej. Przygotowanie, założenie i umocowanie rynien do uprzednio osadzonych kołków. Wykonanie załamań i wpustów. Budynek dobudowany  6,08 m</t>
  </si>
  <si>
    <t>1.2.62</t>
  </si>
  <si>
    <t>Rury spustowe okrągłe o śr. 15 cm - z blachy stalowej ocynkowanej. Przygotowanie, założenie i umocowanie rur spustowych do uprzednio osadzonych kołków. Wykonanie załamań oraz połączeń z rurą żeliwną deszczową lub wykonanie kolanka.  Budynek zabytkowy 3,90*4</t>
  </si>
  <si>
    <t>Rury spustowe okrągłe o śr. 10 cm - z blachy stalowej ocynkowanej. Przygotowanie, założenie i umocowanie rur spustowych do uprzednio osadzonych kołków. Wykonanie załamań oraz połączeń z rurą żeliwną deszczową lub wykonanie kolanka. Budynek dobudowany: 3,90 m</t>
  </si>
  <si>
    <t>1.2.63</t>
  </si>
  <si>
    <t>1.2.64</t>
  </si>
  <si>
    <t>Okna poddaszy - połaciowe fabrycznie wykończone o powierzchni 1.0-1.25 m2. Obsadzenie ościeżnic oraz montaż oszklonych okien połaciowych. Regulacja skrzydeł i okuć. Wypełnienie wolnych przestrzeni pianką. Założenie kołnierzy uszczelniających.  Okno dachowe, uchylno-obrotowe, energooszczędne U=1,1 (W/m2K) 78x140 cm. Trzy okna połaciowe z wcześniejszego demontażu przeznaczone do ponownwgo wbudowania - Materiał z demontażu -  3 szt okien.
(0,78 * 1,40) * 4&lt;szt&gt;</t>
  </si>
  <si>
    <t>1.2.65</t>
  </si>
  <si>
    <t>1.2.66</t>
  </si>
  <si>
    <t>1.2.67</t>
  </si>
  <si>
    <t>Pokrycie dachów papą termozgrzewalną dwuwarstwowe. Oczyszczenie i zagruntowanie podłoża. Układanie papy metodą zgrzewania, gazem propan, butan. Kształtowanie papy wierzchniego krycia przy obróbkach i układanie metodą zgrzewania. Przycięcie papy przy kominach, włazach, lukarnach itp.
Budynek dobudowany: 4,58*6,08</t>
  </si>
  <si>
    <t>1.3.68</t>
  </si>
  <si>
    <t>Zabetonowanie żwirobetonem bez deskowań i stemplowań bruzd o przekroju do 0.045 m2 w podłożach, stropach i ścianach. Ułożenie betonu wraz z zagęszczeniem w bruzdach po wykonaniu instalacji wodno - kanalizacyjnej. 23,0 m</t>
  </si>
  <si>
    <t>1.3.69</t>
  </si>
  <si>
    <t>Ręczne profilowanie i zagęszczenie podłoża pod warstwy konstrukcyjne nawierzchni w gruncie kat. I-II. Profilowanie i zagęszczanie podłoża pod warstwy podkładowe podposadzkowe.
pom. nr 9 i 10 pom. gosp. WC  (5,99 * 2,84) - (3,01 * 0,97)
pom. nr 11 świetlica  (6,48 * 9,345) - (0,75 * 1,34) &lt;kominek&gt;</t>
  </si>
  <si>
    <t>1.3.70</t>
  </si>
  <si>
    <t>Podkłady betonowe w budownictwie mieszkaniowym i użyteczności publicznej przy zastosowaniu pompy do betonu na podłożu gruntowym. Wyrównanie podłoża gruntowego.Oczyszczenie i zagruntowanie podłoża mlekiem cementowym. Wykonanie podkładu z betonu C12/15 (B-15) w warstwie grub. 14 cm.
pom. nr 9 i 10 pom. gosp. WC  ((5,99 * 2,84) - (3,01 * 0,97)) * 0,14
pom. nr 11 świetlica  ((6,48 * 9,345) - (0,75 * 1,34) &lt;kominek&gt; ) * 0,14</t>
  </si>
  <si>
    <t>1.3.71</t>
  </si>
  <si>
    <t>(z.V) Izolacje przeciwwilgociowe z papy zgrzewalnej w pomieszczeniach o pow.ponad 5 m2
pom. nr 9 i 10 pom. gosp. WC  (5,99 * 2,84) - (3,01 * 0,97)
pom. nr 11 świetlica  (6,48 * 9,345) - (0,75 * 1,34) &lt;kominek&gt;</t>
  </si>
  <si>
    <t>1.3.72</t>
  </si>
  <si>
    <t>Izolacje cieplne i przeciwdźwiękowe z płyt styropianowych poziome na wierzchu konstrukcji na sucho - jedna warstwa
pom. nr 9 i 10 pom. gosp. WC  (5,99 * 2,84) - (3,01 * 0,97)
pom. nr 11 świetlica   (6,48 * 9,345) - (0,75 * 1,34) &lt;kominek&gt;</t>
  </si>
  <si>
    <t>1.3.73</t>
  </si>
  <si>
    <t>Izolacje cieplne i przeciwdźwiękowe z płyt styropianowych poziome na wierzchu konstrukcji na sucho - każda następna warstwa
pom. nr 9 pom.  (3,15 * 1,56) - (0,31 * 0,97)</t>
  </si>
  <si>
    <t>1.3.74</t>
  </si>
  <si>
    <t>Podkłady betonowe w budownictwie mieszkaniowym i użyteczności publicznej przy zastosowaniu pompy do betonu na stropie. Wykonanie posadzki z betonu C16/20 (B-20) w warstwie grub. 6 cm.
pom. nr 9 i 10 pom. gosp. WC  ((5,99 * 2,84) - (3,01 * 0,97)) * 0,06
pom. nr 11 świetlica  ((6,48 * 9,345) - (0,75 * 1,34) &lt;kominek&gt; ) * 0,06</t>
  </si>
  <si>
    <t>1.3.75</t>
  </si>
  <si>
    <t>Przygotowanie podłoża pod wykonanie okładzin podłogowych - oczyszczenie i zmycie podłoża.  Czyszczenie powierzchni betonowych ręcznie szczotkami stalowymi, usunięcie luźnych fragmentów podłoży podposadzkowych i przygotowanie podłoża pod wykonanie nowych warstw posadzki.
pom. nr 12 pom. tech. (2,595 * 2,26) - (0,95 * 1,10)
pom. nr 13 korytarz  (1,44 * 2,26) + (1,13 * 1,385) + (1,00 * 0,40) * 2
pom. nr 14 kuchnia  2,90 * 3,32
pom. nr 15 WC pers.+ NP   (1,13 * 1,90) + (0,20 * 0,80)</t>
  </si>
  <si>
    <t>1.3.76</t>
  </si>
  <si>
    <t>Wykonanie warstwy sczepnej. Wykonanie warstwy sczepnej pod podłoża wyrównawcze okładzin posadzkowych.
Obmiar wg poz. 75</t>
  </si>
  <si>
    <t>1.3.77</t>
  </si>
  <si>
    <t>Wykonywanie posadzek samopoziomujących i rozlewnych na przygotowanym podłożu o gr. 15-20 mm. Wyznaczenie poziomów i zastabilizowanie, przygotowanie zaprawy, rozłożenie zaprawy na uprzednio zagruntowanym podłożu, ściągnięcie za pomocą rakli, odpowietrzenie warstwy za pomocą wałka kolczastego, uprzątnięcie stanowiska pracy, pielęgnacja 
obmiar wg poz. 75</t>
  </si>
  <si>
    <t>1.4.78</t>
  </si>
  <si>
    <t>Układanie betonu w elementach konstrukcyjnych zbrojonych prostych przy najmniejszym wymiarze do 20 cm o obj. do 0,5 m3.
Wylewka zbrojona pod rekonstruowany element architektoniczny.
(0,24 * 0,20) * 3,37</t>
  </si>
  <si>
    <t>1.4.79</t>
  </si>
  <si>
    <t>Przygotowanie i montaż zbrojenia - konstrukcje proste ze stali o śr. do 12 mm. Pręty okr.gład.do zbr.bet. fi 12 mm
3,34 * 4 * 0,888 &lt;kg/mb&gt;</t>
  </si>
  <si>
    <t>1.4.80</t>
  </si>
  <si>
    <t>Przygotowanie i montaż zbrojenia - konstrukcje wymagające gięcia zbrojenia o śr. do 10 mm.  Pręty okr.gład.do zbr.bet. fi 6 mm
(3,34 / 0,25) * (0,20 + 0,16) * 2 * 0,222 &lt;kg/mb&gt;</t>
  </si>
  <si>
    <t>1.4.81</t>
  </si>
  <si>
    <t>Gzymsy, attyki, portale w murze z cegły gotyckiej o gr. ponad 1 cegłę. Wymurowanie odrębnych elementów jak: filary, nadproża płaskie, pilastry, gzymsy, attyki, portale, konsole, kroksztyny, sterczyny i obramienia z cegły ceramicznej porozbiórkowej, dostosowanej do wwymiaru i koloru cegły w części historycznej.
podstawa  (3,37 * 0,70) * 0,38 - (0,24 * 0,20) * 3,37 &lt;zbrojona wylewka&gt;
korpus   (2,61 + 0,51) / 2 * 1,70 * 0,38
zwieńczenie   (0,51 * 0,965) * 0,38</t>
  </si>
  <si>
    <t>1.4.82</t>
  </si>
  <si>
    <t>Mechaniczne wykucie bruzd poziomych w ścianach z cegieł na zaprawie cementowo-wapiennej o szer. do 1 1/2 cegły
Dwustronne, naprzemienne wykucie bruzd dla obsadzenia nadproży zespolonych prefabrykowanych z betonu komórkowego, o wym. 150x12,4x11,5 cm
pom. nr 11 świetlica   (0,15 * 0,15) * 1,60 + (0,30 * 0,15) * 1,60
pom. nr 12 pom. techniczne   (0,15 * 0,15) * 1,60 + (0,30 * 0,15) * 1,60
pom. nr 14 kuchnia  (0,15 * 0,15) * 1,60 + (0,30 * 0,15) * 1,60</t>
  </si>
  <si>
    <t>1.4.83</t>
  </si>
  <si>
    <t>1.4.84</t>
  </si>
  <si>
    <t>Mechaniczne wykucie bruzd poziomych w ścianach z cegieł na zaprawie cementowo-wapiennej o szer. do 1 cegły. Dwustronne, naprzemienne wykucie bruzd dla obsadzenia nadproży stalowych [ - 140.
pom. nr 8 korytarz  (0,18 * 0,10) * 1,20 * 2&lt;strony&gt;</t>
  </si>
  <si>
    <t>1.4.85</t>
  </si>
  <si>
    <t>Mechaniczne wykucie gniazd w ścianach z cegieł na zaprawie wapiennej. Wykucie gniazda dla obsadzenia nadproży stalowych [ - 140.
pom. nr 8 korytarz   (0,18 * 0,20) * 0,25</t>
  </si>
  <si>
    <t>1.4.86</t>
  </si>
  <si>
    <t>Czyszczenie przez szczotkowanie mechaniczne do drugiego stopnia czystości konstrukcji pełnościennych (stan wyjściowy powierzchni B)
Ceownik [ - 140 nadproża drzwiowego
1,60 * 0,486 &lt;m2/mb&gt; * 2&lt;szt&gt;</t>
  </si>
  <si>
    <t>1.4.87</t>
  </si>
  <si>
    <t>Malowanie pędzlem farbami do gruntowania miniowymi i olejnymi konstrukcji pełnościennych. Odkurzenie powierzchni przed malowaniem szczotką zmiotką. Malowanie elementów farbą antykorozyjną podkładową.
Obmiar prac jak w pozycji 86</t>
  </si>
  <si>
    <t>1.4.88</t>
  </si>
  <si>
    <t>Wykonanie przesklepień otworów w ścianach z cegieł - dostarczenie i obsadzenie belek stalowych [ NP 140 mm. Osadzenie belki nadproża z ceownika NP - 140 mm wsuniętego w część poziomą wykutej bruzdy. Wolne przestrzenie nad belką wypełnić betonem B-15. Na podporach skrajnych wykonać podlewkę gr. 50 mm z zaprawy cementowej M-10. Nadproża obsadzać dwustronnie naprzemiennie.
pom. nr 8 korytarz  1,60 * 2</t>
  </si>
  <si>
    <t>1.4.89</t>
  </si>
  <si>
    <t>Mechaniczne wiercenie otworów o śr.do 14 mm i głębokości do 10 mm w metalu. Wykonanie w korpusach belek [-140 otworów śr. 14 mm.
pom. nr 8 korytarz   3&lt;szt&gt; * 2&lt;belki&gt;</t>
  </si>
  <si>
    <t>1.4.90</t>
  </si>
  <si>
    <t>Skręcanie połączeń śrubami o śr. do 20 mm do 10 szt. na jednym stanowisku
pom. nr 8 korytarz  3&lt;szt&gt; * 1&lt;kpl&gt;</t>
  </si>
  <si>
    <t>1.4.91</t>
  </si>
  <si>
    <t>Cięcie piłą diamentową ścian z cegły o grubości ponad 15 do 40 cm
Cięcie ściany po obrysie zewnętrznym poszerzanego otworu drzwiowego.
pom. nr 11 świetlica  (2,10 * 2 + 0,90) * 0,46
Cięcie ściany po obrysie zewnętrznym poszerzanego otworu okiennego
pom. nr 14 kuchnia   (1,00 + 1,50) * 2 * 0,41
Cięcie ściany dwustronnie po obrysie zewnętrznym wykuwanego otworu drzwiowego.
pom. nr 12 pom. techniczne   (2,10 * 2 + 1,00) * 0,41</t>
  </si>
  <si>
    <t>1.4.92</t>
  </si>
  <si>
    <t>Wykucie otworów w ścianach z cegieł o grubości ponad 1/2 ceg. na zaprawie wapiennej lub cementowo-wapiennej dla otworów drzwiowych i okiennych
Rozebranie fragmentów ścianki w miejscu poszerzanego otworu drzwiowego po obrysie wykonanego nacięcia.
pom. nr 11 świetlica  ((2,10 * 0,90) - (2,05 * 0,90)) * 0,46
Rozebranie fragmentów ścianki w miejscu poszerzanego otworu okiennego po obrysie wykonanego nacięcia.
pom. nr 14 kuchnia   ((1,00 * 1,50) - (0,60 * 0,80)) * 0,41
Rozebranie fragmentów ścianki w miejscu poszerzanego otworu przejściowego
pom. nr 8 korytarz   ((1,29 * 2,10) - (1,00 * 2,05)) * 0,25
Wykucie nowego otworu drzwiowego.
pom. nr 12 pom. techniczne  (2,10 * 1,00) * 0,41</t>
  </si>
  <si>
    <t>1.4.93</t>
  </si>
  <si>
    <t>Okładanie (szpałdowanie) belek żelbetowych lub stalowych płytkami z betonu komórkowego grubości 6 cm. Wypełnienie nadproży stalowych {-140 płytkami betonu komórkowego
pom. nr 8 korytarz  (1,60 * 0,12) * 2&lt;strony&gt;</t>
  </si>
  <si>
    <t>1.4.94</t>
  </si>
  <si>
    <t>Umocowanie siatki tynkarskiej 'Rabitza' na stopkach belek
pom. nr 8 korytarz  1,20 * 2</t>
  </si>
  <si>
    <t>1.4.95</t>
  </si>
  <si>
    <t>Uzupełnienie ścian lub zamurowanie otworów w ścianach na zaprawie cementowo-wapiennej bloczkami z betonu komórkowego. Uzupełnienie ściany wygradzającej
pom. nr 7 klatka schodowa   (0,24 * 0,24) * 2,91
Zamurowanie likwidowanych otworów okiennych.
pom. nr 13 sanitariat  (0,60 * 0,80) * 0,37
pom. nr 14 aneks kuchenny  (0,60 * 0,80) * 0,37 * 3&lt;szt&gt;</t>
  </si>
  <si>
    <t>1.4.96</t>
  </si>
  <si>
    <t>(z.VIII) Ścianki działowe o grubości 12 cm z płytek z betonu komórkowego o długości 59 cm na zaprawie klejowej - transport materiałów wyciągiem. Wygrodzenie pomieszczeń wg nowego podziału funkcyjnego.
pom. nr 14 kuchnia  (3,32 * 3,05) - (1,00 * 2,05)
pom. nr 15 WC pers. + NP   (1,13 * 3,05) - (1,10 * 2,05)
pom. nr 12 pom. techniczne  (1,00 + 1,12) * 3,05</t>
  </si>
  <si>
    <t>1.4.97</t>
  </si>
  <si>
    <t>1.4.98</t>
  </si>
  <si>
    <t>(z.VII) Ułożenie nadproży prefabrykowanych w ścianach działowych - transport materiałów wyciągiem
Dostarczenie i ułożenie nadproży prefabrykowanych z betonu komórkowego, o wym. 130x12,4x11,5 cm
pom. nr 14 kuchnia 1,30
pom. nr 15 WC pers. + NP.  1,30</t>
  </si>
  <si>
    <t>Otwory w ścianach murowanych -ułożenie nadproży prefabrykowanych. Dostarczenie, ułożenie i obmurowanie nadproży prefabrykowanych L-19
pom. nr 9 pom.gospodarcze  1,19</t>
  </si>
  <si>
    <t>1.4.99</t>
  </si>
  <si>
    <t>1.4.100</t>
  </si>
  <si>
    <t>Zamurowanie przebić w ścianach z cegieł o grubości 1/4 ceg.
Zamurowanie otworów wentylacji kontaktowej 14x14 cm</t>
  </si>
  <si>
    <t>1.4.101</t>
  </si>
  <si>
    <t>Przemurowanie kominów z cegieł o objętości w jednym miejscu do 0.5 m3
(0,38 * 1,16) * 0,80
(1,03 * 0,40) * 0,80</t>
  </si>
  <si>
    <t>1.4.102</t>
  </si>
  <si>
    <t>Spoinowanie murów z cegły gotyckiej - kominki i portale o pow. ponad 2,0 m2
Spoinowanie i uszczelnienie kominów.
(0,38 + 1,16) * 2 * 1,30
(1,03 + 0,40) * 2 * 0,90</t>
  </si>
  <si>
    <t>1.5.103</t>
  </si>
  <si>
    <t>Drzwi stalowe przeciwpożarowe jednostronne o powierzchni do 2 m2
Wykocie gniazd lub nawiercenie o obsadzenie kotw dla montażu ościeżnicy. Obsadzenie ościeżnicy. Zawieszenie, pasowanie i regulacja skrzydeł drzwi p-poż stalowych płaszczowych 900x2015 EI-30, bezprogowych, lakierowanych proszkowo w kolorze RAL-7035, wyposażonych w zamek wpuszczany zapadkowo-zasuwkowy, klamkę z tworzywa termoplastycznego z rdzeniem stalowym, uszczelki puchnące pod wpływem wysokiej temperatury w skrzydle i uszczelkę ognioodporną w ościeżnicy, oraz dwa zawiasy łożyskowe w tym jeden ze sprężyną samozamykacza.
pom. nr 02 skład opału   0,93 * 2,015</t>
  </si>
  <si>
    <t>Ościeżnice drewniane zwykłe. Obsadzenie ościeżnic dla skrzydeł drzwiowych jednoskrzydłowych szer. 100 cm w świetle ościeżnicy. Obicie opaskami i ćwierćwałkami.
pom. nr 15 WC pers.  1,090 * 2,074</t>
  </si>
  <si>
    <t>1.5.104</t>
  </si>
  <si>
    <t>1.5.105</t>
  </si>
  <si>
    <t>Ościeżnice drewniane zwykłe. Obsadzenie ościeżnic dla skrzydeł drzwiowych jednoskrzydłowych szer. 90 cm w świetle ościeżnicy. Obicie opaskami i ćwierćwałkami.
pom. nr 9 pom. gosp.  0,990 * 2,074
pom. nr 10 WC NP + kobiet   0,990 * 2,074
pom. nr 11 świetlica  0,990 * 2,074*2
pom. nr 14 kuchnia   0,990 * 2,074</t>
  </si>
  <si>
    <t>1.5.106</t>
  </si>
  <si>
    <t>1.5.107</t>
  </si>
  <si>
    <t>1.5.108</t>
  </si>
  <si>
    <t>1.5.109</t>
  </si>
  <si>
    <t>Drzwi stalowe pełne o powierzchni ponad 2 m2
Montaż kompletnych fabrycznie wykończonych drzwi stalowych dwupłaszczowych ocieplonych. Regulacja skrzydeł. - DRZWI _ DOSTAWA INWESTORA
pom. nr 12 pom. tech.  1,00 * 2,05</t>
  </si>
  <si>
    <t>1.5.110</t>
  </si>
  <si>
    <t>Drzwi zewnętrzne płycinowe pełne dwuskrzydłowe o powierzchni ponad 1.5 m2. Drzwi zewnętrzna drewniane łukowe dwuskrzydłowe, z naświetlem górnym stałym, ze skrzydłem czynnym szer. 90 cm i skrzydłem biernym szer. ~36 cm. Drzwi o współczynniku przenikania ciepła dla konstrukcji nie przekraczającym U=1,3 W/m2xK. Skrzydło czynne z zamkiem zatrzaskowym z wkładką patentową i kpl. 3 kluczy oraz dwustronną klamką z szyldem, zamek z szyldem, skrzydło bierne z blokadami otwarcia dolną i górną wpuszczane w gniazda. Skrzydło czynne wyposażone w samozamykacze z regulowaną siła docisku. Skrzydła z możliwością ich otwarcia do 90 stopni. Drzwi barwione w kolorze orzecha, zabezpieczone przed działaniem czynników atmosferycznych i promieniowania UV. Pomiaru stolarki dokonać z natury. Oznaczenie stolarki w PT - DZ1
pom. nr 7 klatka schodowa   1,54 * 2,64</t>
  </si>
  <si>
    <t>1.5.111</t>
  </si>
  <si>
    <t>Okna jednoramowe użyteczności publicznej fabrycznie wykończone o powierzchni do 2.0 m2. Okna drewniane łukowe zespolone trzyszybowe szklone dwustronnie szybą bezpieczną P3A Klasa szyby wg PN-EN 356 (strona zewnętrzna i wewnętrzna) o współczynniku przenikania ciepła dla konstrukcji nie przekraczającym U=0,9 W/m2xK. Okna barwione w kolorze orzecha, zabezpieczone przed działaniem czynników atmosferycznych i promieniowania UV. Oznaczenie stolarki w PT - B
pom. nr 14 kuchnia   (1,00 * 1,50) * 1&lt;szt&gt;</t>
  </si>
  <si>
    <t>1.5.112</t>
  </si>
  <si>
    <t>Okna jednoramowe użyteczności publicznej fabrycznie wykończone o powierzchni ponad 2.0 m2. Okna drewniane łukowe zespolone trzyszybowe szklone dwustronnie szybą bezpieczną P3A Klasa szyby wg PN-EN 356 (strona zewnętrzna i wewnętrzna) o współczynniku przenikania ciepła dla konstrukcji nie przekraczającym U=0,9 W/m2xK. Okna barwione w kolorze orzecha, zabezpieczone przed działaniem czynników atmosferycznych i promieniowania UV. Oznaczenie stolarki w PT - A
pom. nr 8 korytarz  (1,25 * 1,86) * 1&lt;szt&gt;
pom. nr 10 WC NP + kobiet  (1,25 * 1,86) * 1&lt;szt&gt;
pom. nr 11 świetlica  (1,25 * 1,86) * 4&lt;szt&gt;
poddasze   (1,50*0,90) * 4 &lt;szt&gt;</t>
  </si>
  <si>
    <t>1.5.113</t>
  </si>
  <si>
    <t>Parapety, półki i lady zewnętrzne okładzinowe - elementy grubości do 6 cm i szerokości do 50 cm - skały osadowe - roboty renowacyjne
Parapet wewnętrzny z konglomeratu kamienia naturalnego 68x35x2,5 cm
pom. nr 15 WC pers.+ NP.  0,68</t>
  </si>
  <si>
    <t>1.5.114</t>
  </si>
  <si>
    <t>Parapety, półki i lady zewnętrzne okładzinowe - elementy grubości do 6 cm i szerokości do 50 cm - skały osadowe - roboty renowacyjne
Parapet wewnętrzny z konglomeratu kamienia naturalnego 107x35x2,5 cm
pom. nr 14 kuchnia   1,07</t>
  </si>
  <si>
    <t>1.5.115</t>
  </si>
  <si>
    <t>Parapety, półki i lady zewnętrzne okładzinowe - elementy grubości do 6 cm i szerokości do 50 cm - skały osadowe - roboty renowacyjne
Parapet wewnętrzny z konglomeratu kamienia naturalnego 127x35x2,5 cm
pom. nr 8 korytarz  1,27
pom. nr 10 WC NP + kobiet   1,27
pom. nr 11 świetlica   1,27 * 4&lt;szt&gt;
poddasze   1,57*4 &lt;szt&gt;</t>
  </si>
  <si>
    <t>1.6.116</t>
  </si>
  <si>
    <t>1.6.117</t>
  </si>
  <si>
    <t>1.6.118</t>
  </si>
  <si>
    <t>Przygotowanie podłoża ręcznie na stropach. Przygotowanie podłoża pod wyprawy tynkarskie z suchych mieszanek.
pom. nr 12 pom. tech.  (2,595 * 2,26) - (1,00 * 1,10)
pom. nr 13 korytarz  (1,44 * 2,26) + (1,13 * 1,385) + ((1,00 * 0,40) + (0,90 * 0,40))
pom. nr 14 kuchnia   2,90 * 3,32
pom. nr 15 WC pers.+ NP  (1,13 * 1,90) + (0,20 * 0,80)</t>
  </si>
  <si>
    <t>1.6.119</t>
  </si>
  <si>
    <t>Tynk natryskowy - obrzutka gr. 5 mm wykonywana na ścianach sposobem maszynowym z zaprawy cementowej dla późniejszego położenia tynków właściwych
pom. nr 8 korytarz  (3,38 + 1,20) * 2,91 - (1,00 * 2,05) * 2&lt;drzwi&gt;
pom. nr 9 pom.gospodarcze (1,56 + 3,15 + 0,51) * 2,91 - (1,00 * 2,05) &lt;drzwi&gt;
pom. nr 10 WC NP + kobiet   (1,87 * 2) * 2,91 - (1,00 * 2,05) &lt;drzwi&gt;
pom. nr 11 świetlica  (6,48 + 9,345) * 3,23 - (1,00 * 2,05) * 2&lt;drzwi&gt; - (1,34 * 3,23) &lt;kominek&gt;
pom. nr 12 pom. tech.  (2,595 + 2,26) * 2 * 3,01 - (1,00 * 2,05) &lt;Dz2&gt; + (2,05 * 2 + 1,00) * 0,40 &lt;ościeże&gt;
pom. nr 13 korytarz  (1,44 + 2,26) * 2 * 3,01 + (1,00 * 3,01) * 2 - (1,00 * 2,05) * 2&lt;drzwi&gt; + (2,05 * 2 + 1,00) * 0,40 * 2&lt;ościeża&gt; - (1,13 * 3,01) &lt;przejście&gt;  +  (1,13 + 1,385 * 2) * 3,01 - (1,00 * 2,05) &lt;drzwi&gt; - (1,10 * 2,05) &lt;drzwi&gt;
pom. nr 14 kuchnia  (2,90 + 3,32) * 2 * 3,01 - (1,00 * 2,05) &lt;drzwi&gt; - (1,00 * 1,50) &lt;okno&gt; + (1,50 * 2 + 1,00) * 0,30 &lt;oście  że&gt;
pom. nr 15 WC pers.+ NP   (1,13 + 1,90) * 2 * 3,01 - (1,10 * 2,05) &lt;drzwi&gt; + (2,10 * 2 + 1,00) * 0,12 &lt;wnęka&gt;</t>
  </si>
  <si>
    <t>1.6.120</t>
  </si>
  <si>
    <t>Zbrojenie siatką z tworzywa powierzchni ściani stropów; wtopienie siatki tynkarskiej w trakcie wykonywania wypraw stropów i ścian.
Obmiar prac jak w pozycjach poz.118 + poz.119</t>
  </si>
  <si>
    <t>1.6.121</t>
  </si>
  <si>
    <t>1.6.122</t>
  </si>
  <si>
    <t>1.6.123</t>
  </si>
  <si>
    <t>1.6.124</t>
  </si>
  <si>
    <t>Tynki (gładzie) jednowarstwowe wewnętrzne grubości 3 mm z gipsu szpachlowego wykonywane ręcznie na stropach na podłożu z tynku
Obmiar prac jak w pozycji 121</t>
  </si>
  <si>
    <t>1.6.125</t>
  </si>
  <si>
    <t>Tynki (gładzie) jednowarstwowe wewnętrzne grubości 3 mm z gipsu szpachlowego wykonywane ręcznie na ścianach na podłożu z tynku
Obmiar prac jak w pozycji : poz.122 - poz.131 &lt;okładziny ścienne&gt;,</t>
  </si>
  <si>
    <t>1.6.126</t>
  </si>
  <si>
    <t>Przygotowanie podłoża pod wykonanie okładzin podłogowych - jednokrotne gruntowanie podłoża pod kleje cementowe. Zagruntowanie podłoża akrylowym gruntownikiem.
pom. nr 8 korytarz  3,38 * 1,20
pom. nr 9 pom.gospodarcze  (3,15 * 1,56) - (0,31 * 0,97)
pom. nr 10 WC NP + kobiet  2,77 * 1,87
pom. nr 11 świetlica  (6,48 * 9,345) - (0,75 * 1,34) &lt;kominek&gt;
pom. nr 12 pom. tech.  (2,595 * 2,26) - (0,95 * 1,10)
pom. nr 13 korytarz   (1,44 * 2,26) + (1,13 * 1,385) + (1,00 * 0,40) * 2
pom. nr 14 kuchnia  2,90 * 3,32
pom. nr 15 WC pers.+ NP  (1,13 * 1,90) + (0,20 * 0,80)</t>
  </si>
  <si>
    <t>1.6.127</t>
  </si>
  <si>
    <t>Okładziny podłogowe z płytek z kamieni sztucznych o regularnych kształtach na zaprawie klejowej cienkowarstwowej; płytki o wymiarach 30x60 cm. Ułożenie posadzek z płytek gresowych szkliwionych grubości min. 8,5 mm antypoślizgowych o IV stopniu odporności na ścieranie (odporność na ścieranie PEI-4 ilość obrotów 6000, stopień antypoślizg R-10), układanych na zaprawę klejową przeznaczoną na podłoża krytyczne (zaprawa elastyczna). Spoiny elastyczne wodoodporne posadzkowe. Płytki posadzkowe utrzymane w barwach wg. uzgodnienia z Inwestorem.
pom. nr 8 korytarz  3,38 * 1,20
pom. nr 9 pom.gospodarcze  (3,15 * 1,56) - (0,31 * 0,97)
pom. nr 10 WC NP + kobiet  2,77 * 1,87
pom. nr 12 pom. tech.  (2,595 * 2,26) - (0,95 * 1,10)
pom. nr 13 korytarz   (1,44 * 2,26) + (1,13 * 1,385) + (1,00 * 0,40) * 2
pom. nr 14 kuchnia  2,90 * 3,32
pom. nr 15 WC pers.+ NP  (1,13 * 1,90) + (0,20 * 0,80)</t>
  </si>
  <si>
    <t>1.6.128</t>
  </si>
  <si>
    <t>Okładziny podłogowe z płytek z kamieni sztucznych o regularnych kształtach na zaprawie klejowej cienkowarstwowej; płytki o wymiarach 60x60 cm. Ułożenie posadzek z płytek gresowych szkliwionych grubości min. 8,5 mm o IV stopniu odporności na ścieranie (odporność na ścieranie PEI-4 ilość obrotów 6000, układanych na zaprawę klejową przeznaczoną na podłoża krytyczne (zaprawa elastyczna). Spoiny elastyczne wodoodporne posadzkowe. Płytki posadzkowe utrzymane w barwach wg. uzgodnienia z Inwestorem.
pom. nr 11 świetlica  (6,48 * 9,345) - (0,75 * 1,34) &lt;kominek&gt;</t>
  </si>
  <si>
    <t>1.6.129</t>
  </si>
  <si>
    <t>Cokoliki przyścienne z kształtek cokołowych o wysokości 10 cm na zaprawie cienkowarstwowej; kształtki o długości 28-40 cm. Oczyszczenie (zamiecenie) podłoża.Przygotowanie i przycięcie kształtek. Przygotowanie i nałożenie zaprawy. Ułożenie kształtek na zaprawie klejowej. Przygotowanie zaprawy spoinującej.
Cokoliki utrzymane w gatunku i kolorystyce jak płytki posadzkowe.
pom. nr 8 korytarz (3,38 * 2 + 1,20) - (1,00 * 2)&lt;drzwi&gt;
pom. nr 9 pom.gospodarcze  (1,56 + 3,15) * 2 - 1,00 &lt;drzwi&gt;
pom. nr 11 świetlica  (6,48 + 9,345) * 2 - (1,00 * 2)&lt;drzwi&gt; - 1,34 &lt;kominek&gt;
pom. nr 12 pom. tech.  (2,595 + 2,26) * 2 - 1,00 &lt;Dz2&gt; + (0,40 * 2)&lt;ościeże&gt;
pom. nr 13 korytarz  (1,44 + 2,26) * 2 + (1,00 * 2) - (1,00 * 2)&lt;drzwi&gt; + (0,40 * 2) * 2&lt;ościeża&gt; - 1,13 &lt;przejście&gt;  +  (1,13 + 1,385 * 2) - (1,00 + 1,10) &lt;drzwi&gt;
pom. nr 14 kuchnia  (2,90 + 3,32) * 2 - 1,00 &lt;drzwi&gt;</t>
  </si>
  <si>
    <t>1.6.130</t>
  </si>
  <si>
    <t>Przygotowanie podłoża pod wykonanie okładzin ściennych - jednokrotne gruntowanie podłoża pod kleje cementowe
pom. nr 9 pom.gospodarcze  1,50 * 0,60
pom. nr 10 WC NP + kobiet  (2,77 + 1,87) * 2 * 2,10 - (1,00 * 2,05) &lt;drzwi&gt; - (1,20 * 1,30) &lt;okno&gt; + (1,30 * 0,30) * 2&lt;ościeże&gt;
pom. nr 13 korytarz  1,50 * 1,10
pom. nr 14 kuchnia  (3,32 + 2,90 + 2,21) * 0,60 + 1,50 * 1,00
pom. nr 15 WC pers.+ NP  (1,13 + 1,90) * 2 * 2,10 - (1,10 * 2,05) &lt;drzwi&gt; + (2,10 * 2 + 1,00) * 0,12 &lt;wnęka&gt;</t>
  </si>
  <si>
    <t>Okładziny ścienne z płytek z kamieni sztucznych o regularnych kształtach na zaprawie klejowej cienkowarstwowej; płytki o wymiarach 30x60 cm. Ułożenie okładzin ściennych z płytek szkliwionych grubości min. 7,5 mm stopień połysku - matowe lub satyna, układanych na zaprawę klejową przeznaczoną na podłoża krytyczne (zaprawa elastyczna). Spoiny elastyczne wodoodporne. Płytki ścienne o wzorze i kolorach wg. uzgodnienia z Inwestorem.
pom. nr 9 pom.gospodarcze  1,50 * 0,60
pom. nr 10 WC NP + kobiet (2,77 + 1,87) * 2 * 2,10 - (1,00 * 2,05) &lt;drzwi&gt; - (1,20 * 1,30) &lt;okno&gt; + (1,30 * 0,30) * 2&lt;ościeże&gt;
pom. nr 13 korytarz 1,50 * 1,10
pom. nr 14 kuchnia  (3,32 + 2,90 + 2,21) * 0,60 + 1,50 * 1,00
pom. nr 15 WC pers.+ NP  (1,13 + 1,90) * 2 * 2,10 - (1,10 * 2,05) &lt;drzwi&gt; + (2,10 * 2 + 1,00) * 0,12 &lt;wnęka&gt;</t>
  </si>
  <si>
    <t>1.6.131</t>
  </si>
  <si>
    <t>1.6.132</t>
  </si>
  <si>
    <t>Dwukrotne malowanie farbami akrylowymi powierzchni wewnętrznych - suchych tynków z gruntowaniem. Przygotowanie powierzchni. Gruntowanie. Dwukrotne malowanie farbami akrylowymi w kolorystyce uzgodnionej z Inwestorem.
Sufity
pom. nr 8 korytarz  3,38 * 1,20
pom. nr 9 pom.gospodarcze  (3,15 * 1,56) - (0,31 * 0,97)
pom. nr 10 WC NP + kobiet  2,77 * 1,87
pom. nr 11 świetlica  (6,48 * 9,345) - (0,75 * 1,34) &lt;kominek&gt;
pom. nr 12 pom. tech.   (2,595 * 2,26) - (0,95 * 1,10)
pom. nr 13 korytarz  (1,44 * 2,26) + (1,13 * 1,385) + (1,00 * 0,40) * 2
pom. nr 14 kuchnia  2,90 * 3,32
pom. nr 15 WC pers.+ NP   (1,13 * 1,90) + (0,20 * 0,80)
poddasze  (15,96 * 7,80) * 2&lt;połacie&gt; - 2,20 * (2,61 + 0,12) / 2 + (1,80 + 0,05) / 2 * 2,20 * 2&lt;skosy&gt; - (0,80 * 1,40) * 4&lt;okna połaciowe&gt;
A (Suma częściowa): 341,34 m2
Ściany
pom. nr 8 korytarz   (3,38 * 2 + 1,20) * 2,91 - (1,00 * 2,05) * 2&lt;drzwi&gt;
pom. nr 9 pom.gospodarcze  (1,56 + 3,15) * 2 * 2,91 - (1,00 * 2,05) &lt;drzwi&gt; - (1,50 * 0,60) &lt;okładzina ścienna&gt;
pom. nr 10 WC NP + kobiet  (2,77 + 1,87) * 2 * 0,81
pom. nr 11 świetlica  (6,48 + 9,345) * 2 * 3,23 - (1,00 * 2,05) * 2&lt;drzwi&gt; - (1,34 * 3,23) &lt;kominek&gt;
pom. nr 12 pom. tech.  (2,595 + 2,26) * 2 * 3,01 - (1,00 * 2,05) &lt;Dz2&gt; + (2,05 * 2 + 1,00) * 0,40 &lt;ościeże&gt;
pom. nr 13 korytarz   (1,44 + 2,26) * 2 * 3,01 + (1,00 * 3,01) * 2 - (1,50 * 1,10) &lt;okładzina ścienna&gt; - (1,00 * 2,05) * 2&lt;drzwi&gt; + (2,05 * 2 + 1,00) * 0,40 * 2&lt;ościeża&gt; - (1,13 * 3,01) &lt;przejście&gt;  +  (1,13 + 1,385 * 2) * 3,01 - (1,00 * 2,05) &lt;drzwi&gt; - (1,10 * 2,05) &lt;drzwi&gt;
pom. nr 14 kuchnia  (2,90 + 3,32) * 2 * 3,01 - (1,00 * 2,05) &lt;drzwi&gt; - (1,00 * 1,50) &lt;okno&gt; + (1,50 * 2 + 1,00) * 0,30 &lt;ościeże&gt; - ((3,32 + 2,90 + 2,21) * 0,60 + 1,50 * 1,00) &lt;okładzina naścienna&gt;
pom. nr 15 WC pers.+ NP  (1,13 + 1,90) * 2 * 0,91
B (Suma częściowa) 238,77</t>
  </si>
  <si>
    <t>Malowanie farbami akrylowymi powierzchni wewnętrznych - suchych tynków z gruntowaniem - dodatek za każde dalsze malowanie
Obmiar z poz. 132</t>
  </si>
  <si>
    <t>1.6.133</t>
  </si>
  <si>
    <t>1.7.134</t>
  </si>
  <si>
    <t>Naprawa powierzchni murów zabytkowych przy gł. kucia do 1/2 cegły - do 0,25 m2 w jednym miejscu. Ostrożne wykucie z powierzchni muru uszkodzonych cegieł zabytkowych. Wstawienie nowych cegieł o wymiarach, barwie i strukturze jak istniejące, z zachowaniem wiązania. Ospoinowanie i oczyszczenie lica.</t>
  </si>
  <si>
    <t>1.7.135</t>
  </si>
  <si>
    <t>Przygotowanie podłoża cementowego - naprawa rys; nacięcie rysy. Nacięcie rysy szlifierką kątową, wykonanie poprzecznych nacięć pod klamry w co trzeciej spoinie symetrycznie w stosunku do pęknięć ściany (nacięcia długości 200 cm i głębokośći 3-5 cm szerokości 1,5-2 cm), oczyszczenie i odpylenie podłoża.
0,70 * 16&lt;klamer&gt; + 0,80 * 24&lt;klamry&gt;</t>
  </si>
  <si>
    <t>1.7.136</t>
  </si>
  <si>
    <t>Przygotowanie podłoża cementowego - naprawa rys; klamrowanie i wypełnienie żywicą. Ułożenie klamer spinających średnicy 8-10 mm  ze stali nierdzewnej w przygotowanych szczelinach, przygotowanie żywicy wypełniającej, wypełnienie i szpachlowanie żywicą naciętej rysy.
0,70 * 16&lt;klamer&gt; + 0,80 * 24&lt;klamry&gt;</t>
  </si>
  <si>
    <t>1.7.137</t>
  </si>
  <si>
    <t>Ciśnieniowe czyszczenie i mycie elewacji wodą zimną - silne zanieczyszczenie. Ustawienie pomostów roboczych. Usunięcie luźnych zanieczyszczeń i osadów. Przygotowanie środków czyszczących. Zmywanie powierzchni wodą z dodatkiem detergentów.
Budynek zabytkowy
(16,45 + 11,735) * 2 * 3,92 + (10,805 * 5,93) * 2 * 2  -  (6,58 * 3,65) &lt;budynek dobudowany&gt;  -  (1,20 * 1,90) * 9&lt;okien&gt; - (1,40 * 1,80) &lt;okno&gt; - (0,90 * 1,50) * 4&lt;okna&gt; - (0,90 * 2,05) &lt;drzwi&gt; - (1,30 * 2,40) &lt;drzwi&gt;
Budynek dobudowany
(4,58 * 2 + 6,58) * 3,65 - (1,00 * 1,50) &lt;okno&gt; - (0,90 * 2,05) * 2&lt;drzwi&gt;</t>
  </si>
  <si>
    <t>1.7.138</t>
  </si>
  <si>
    <t>Uzupełnienie rolek poziomych o szer. 1 cegły. Ręczne wykucie uszkodzonych cegieł parapetów zewnętrznych. Murowanie parapetów z zachowaniem prawidłowego powiązania z murem istniejącym.
(1,20 * 11&lt;okien&gt; + 0,60 * 1&lt;okno&gt; ) * 0,40 &lt;%&gt;</t>
  </si>
  <si>
    <t>1.7.139</t>
  </si>
  <si>
    <t>Spoinowanie murów i sklepień z cegły zabytkowej - mury gładkie. Oczyszczenie spoin z zwietrzałej zaprawy. Zwilżenie spoin wodą. Przygotowanie zaprawy. Spoinowanie murów.
((16,45 + 11,735) * 2 * 3,92 + (10,805 * 5,93) * 2 * 2  -  (6,58 * 3,65) &lt;budynek dobudowany&gt;  -  (1,20 * 1,90) * 9&lt;okien&gt; - (1,40 * 1,80) &lt;okno&gt; - (0,90 * 1,50) * 4&lt;okna&gt; - (0,90 * 2,05) &lt;drzwi&gt; - (1,30 * 2,40) &lt;drzwi&gt; ) * 0,20 &lt;%&gt;</t>
  </si>
  <si>
    <t>1.7.140</t>
  </si>
  <si>
    <t>Ocieplenie ościeży  o szer. do 30 cm Ocieplenie ścian budynków płytami wełny mineralnej metodą lekką-mokrą wraz z przygotowaniem podłoża i ręczne wykonanie wyprawy elewacyjnej cienkowarstwowej z gotowej suchej mieszanki. Oczyszczenie podłoża. Sprawdzenie przyczepności zaprawy klejącej do podłoża. Impregnacja starych tynków preparatami przeciwgrzybowymi. Jednokrotne gruntowanie wzmacniające podłoże i zmniejszające nasiąkliwość. Przygotowanie zaprawy klejącej. Przycięcie i przyklejenie płyt wełny mineralnej grubości 3 cm. Wywiercenie otworów i osadzenie dybli plastykowych w ilości 4 szt. na 1 m2 powierzchni docieplanej. Przyklejenie jednej warstwy siatki z włókna szklanego. Przyklejenie kątowników w narożach wypukłych i wyrównanie zaprawą powierzchni przyległych do naroży. Zagruntowanie podłoża farbą gruntującą. Przygotowanie zaprawy z gotowej mieszanki. Naniesienie zaprawy.  Nadanie powierzchni struktury . Osłanianie gotowego tynku przed opadami atmosferycznymi lub nadmiernym nasłonecznieniem za pomocą folii lub gęstej siatki.
Płyty wełny mineralnej  grubości 3 cm, wyprawa tynkarska kornik 2,0 mm.
Budynek dobudowany (1,50 * 2 + 1,00) * 0,30 + (0,80 * 2 + 0,60) * 0,30 + (2,05 * 2 + 1,00) * 0,30 * 2</t>
  </si>
  <si>
    <t>1.7.141</t>
  </si>
  <si>
    <t>1.7.142</t>
  </si>
  <si>
    <t>Ocieplenie ścian budynków płytami wełny mineralnej metodą lekką-mokrą wraz z przygotowaniem podłoża i ręczne wykonanie wyprawy elewacyjnej cienkowarstwowej z gotowej suchej mieszanki - ochrona narożników wypukłych kątownikiem metalowym. Przyklejenie kątowników w narożach wypukłych i wyrównanie zaprawą powierzchni przyległych do naroży.
(1,50 * 2 + 1,00) * 1&lt;okno&gt; + (0,80 * 2 + 0,60) * 1&lt;okno&gt; + (2,05 * 2 + 1,00) * 2&lt;drzwi&gt;
Wypukłe naroża elewacji  3,65 * 2</t>
  </si>
  <si>
    <t>1.7.143</t>
  </si>
  <si>
    <t>Spadki pod obróbki blacharskie z zaprawy. Przygotowanie podłoża. Oczyszczenie powierzchni. Ułożenie zaprawy na murze ze spadkiem na zewnątrz i zatarcie na ostro.
(1,50 * 0,30) + (0,60 * 0,30)</t>
  </si>
  <si>
    <t>1.7.144</t>
  </si>
  <si>
    <t>(z.VI) Obróbki blacharskie z blachy powlekanej o szer.w rozwinięciu ponad 25 cm. Przygotowanie, założenie i umocowanie obróbek z blachy stalowej gr. 0,6 mm ocynkowanej powlekanej (malowanej proszkowo) w kolorze szrym, wysunięte przed lico elewacji min 4,0 cm.
Parapety okienne  (1,55 * 0,35) + (0,65 * 0,35)
Obróbki murków ogniowych   (4,70 * 0,35) * 2</t>
  </si>
  <si>
    <t>1.7.145</t>
  </si>
  <si>
    <t>Schody stalowe z jednostronną poręczą ze spocznikami. Wykucie gniazd i bruzd do zamocowania elementów. Zamontowanie i obsadzenie elementów metalowych. Spawanie elementów. Malowanie farbami olejnymi. Schody stalowe ażurowe wejścia do pom. technicznego.</t>
  </si>
  <si>
    <t>1.7.146</t>
  </si>
  <si>
    <t>2.1.147</t>
  </si>
  <si>
    <t>2.1.148</t>
  </si>
  <si>
    <t>2.1.149</t>
  </si>
  <si>
    <t>Montaż ogrzewania podłogowego - wykonanie płyty grzewczej niezbrojonej - część budowlana; rurociągi z polibutylenu PB o śr. 16 lub 20 mm i rozstawie 150 mm; woda grzewcza o temperaturze 40/30 do 55/45 st. C. Ułożenie pomostów roboczych, ułożenie i zagęszczenie betonu, przekładanie pomostów roboczych, wyrównanie betonowanej powierzchni. Pielęgnacja betonu. Klasa betonu oraz ilość plastyfikatora powinna być określona w dokumentacji projektowej; w przypadku braku tych danych w projekcie, do celów kosztorysowania należy przyjmować: klasę betonu B20, a orientacyjną ilość plastyfikatora około 3,5 kg/m3 betonu.</t>
  </si>
  <si>
    <t>Szafki rozdzielaczowe natynkowe o szer. do 680 mm, wys. i gł. stała 665/130; ilość sekcji 6-9. Wyznaczenie miejsca usytuowania szafki, wiercenie otworów w ścianie, wbicie kołków rozporowych i zamocowanie szafki do ściany wraz z jej wypoziomowaniem.
pom. nr 9 pom.gospodarcze</t>
  </si>
  <si>
    <t>2.1.150</t>
  </si>
  <si>
    <t>2.1.151</t>
  </si>
  <si>
    <t>Próba szczelności ogrzewania podłogowego przy rozstawie rur 150 mm
Obmiar prac jak w pozycji 147</t>
  </si>
  <si>
    <t>2.2.152</t>
  </si>
  <si>
    <t>Rurociągi z PVC kanalizacyjne o śr. 50 mm w gotowych wykopach, wewnątrz budynków o połączeniach wciskowych
pom. nr 9 pom.gospodarcze 1,50
pom. nr 10 WC NP + kobiet 1,20
pom. nr 13 korytarz 3,20
pom. nr 14 kuchnia2,40+1,50
pom. nr 15 WC pers.+ NP.  1,20</t>
  </si>
  <si>
    <t>2.2.153</t>
  </si>
  <si>
    <t>Rurociągi z PVC kanalizacyjne o śr. 110 mm w gotowych wykopach, wewnątrz budynków o połączeniach wciskowych
pom. nr 8 korytarz   7,80
pom. nr 10 WC NP + kobiet   4,20
pom. nr 11 świetlica  10,60
pom. nr 14 kuchnia   3,40
pom. nr 15 WC pers.+ NP. 3,80</t>
  </si>
  <si>
    <t>2.2.154</t>
  </si>
  <si>
    <t>Rurociągi z PVC kanalizacyjne o śr. 160 mm w gotowych wykopach, wewnątrz budynków o połączeniach wciskowych
pom. nr 14 kuchnia  4,20</t>
  </si>
  <si>
    <t>2.2.155</t>
  </si>
  <si>
    <t>Rurociągi z PVC kanalizacyjne o śr. 50 mm na ścianach w budynkach niemieszkalnych o połączeniach wciskowych
pom. nr 9 pom.gospodarcze  1,20
pom. nr 10 WC NP + kobiet  1,20
pom. nr 13 korytarz  1,20
pom. nr 14 kuchnia   1,20*2
pom. nr 15 WC pers.+ NP.  1,20</t>
  </si>
  <si>
    <t>2.2.156</t>
  </si>
  <si>
    <t>Rurociągi z PVC kanalizacyjne o śr. 110 mm na ścianach w budynkach niemieszkalnych o połączeniach wciskowych. Podejścia podposadzkowe do przyborów
pom. nr 13 korytarz 0,70
pom. nr 15 WC pers.+ NP.  0,70
Pion odpowietrzający wyprowadzony ponad strop pomieszczenia, na poddasze budynku.
pom. nr 10 WC NP + kobiet   4,20</t>
  </si>
  <si>
    <t>2.2.157</t>
  </si>
  <si>
    <t>Zawory napowietrzające pływakowe o śr.nom. 100 mm. Montaż zaworu napowietrzającego na pionie kanalizacyjnym.</t>
  </si>
  <si>
    <t>2.2.158</t>
  </si>
  <si>
    <t>Dodatki za wykonanie podejść odpływowych z PVC o śr. 50 mm o połączeniach wciskowych
pom. nr 9 pom.gospodarcze 1
pom. nr 10 WC NP + kobiet  1
pom. nr 13 korytarz  1
pom. nr 14 kuchnia   2
pom. nr 15 WC pers.+ NP.  1</t>
  </si>
  <si>
    <t>2.2.159</t>
  </si>
  <si>
    <t>Dodatki za wykonanie podejść odpływowych z PVC o śr. 110 mm o połączeniach wciskowych
pom. nr 13 korytarz  1
pom. nr 15 WC pers.+ NP.  1</t>
  </si>
  <si>
    <t>2.2.160</t>
  </si>
  <si>
    <t>Rurociągi PEX-a o śr. 16 mm
pom. nr 9 pom.gospodarcze 1,90
pom. nr 10 WC NP + kobiet  3,30
pom. nr 8 korytarz 3,20
pom. nr 13 korytarz  3,30
pom. nr 14 kuchnia  (1,00 + 0,60 + 1,20) &lt;wz&gt; + (2,60 + 0,60 * 2)&lt;wc&gt;
pom. nr 15 WC pers.+ NP.  0,60 + 2,00 &lt;wz&gt; + 2,00 &lt;wc&gt;</t>
  </si>
  <si>
    <t>2.2.161</t>
  </si>
  <si>
    <t>Rurociągi PEX-a o śr. 16 mm - wykonanie bruzd dla rurociągów w podejściach
Odcinki rurociągu na podejściach do przyborów
pom. nr 9 pom.gospodarcze  1,40
pom. nr 10 WC NP + kobiet  1,20
pom. nr 13 korytarz  1,40
pom. nr 14 kuchnia  1,40 * 2 + 2,20
pom. nr 15 WC pers.+ NP  1,40</t>
  </si>
  <si>
    <t>2.2.162</t>
  </si>
  <si>
    <t>Rurociągi PEX-a o śr. 20 mm
pom. nr 7 klatka schodowa  4,90
pom. nr 11 świetlica   10,20
pom. nr 13 korytarz  4,20
pom. nr 14 kuchnia  4,20 &lt;wc&gt;</t>
  </si>
  <si>
    <t>2.2.163</t>
  </si>
  <si>
    <t>Rurociągi PEX-a o śr. 20 mm - wykonanie bruzd dla rurociągów w podejściach
Odcinki rurociągu na podejściach do przyborów
pom. nr 14 kuchnia  2,20</t>
  </si>
  <si>
    <t>2.2.164</t>
  </si>
  <si>
    <t>Rurociągi PEX-a o śr. 25 mm
pom. nr 14 kuchnia  5,20</t>
  </si>
  <si>
    <t>2.2.165</t>
  </si>
  <si>
    <t>2.2.166</t>
  </si>
  <si>
    <t>2.2.167</t>
  </si>
  <si>
    <t>Dodatki za podejścia dopływowe w rurociągach z tworzyw sztucznych do zaworów czerpalnych, baterii, płuczek o połączeniu elastycznym metalowym o śr. zewnętrznej 20 mm
pom. nr 9 pom.gospodarcze 1
pom. nr 10 WC NP + kobiet  1+1
pom. nr 13 korytarz  1
pom. nr 14 kuchnia 4*2
pom. nr 15 WC pers.+ NP 2+1</t>
  </si>
  <si>
    <t>2.2.168</t>
  </si>
  <si>
    <t>Urządzenia do podgrzewania wody ze zbiornikami o poj. do 80 dm3
Pojemnościowy podgrzewacz ciepłej wody (bojler) pojemności 80 dm3.
pom. nr 14 kuchnia  1</t>
  </si>
  <si>
    <t>2.2.169</t>
  </si>
  <si>
    <t>Urządzenia do podgrzewania wody ze zbiornikami o poj. 10 dm3 
Ogrzewacz elektryczny pojemnościowy (bojler) - 10L
pom. nr 10 WC NP + kobiet  1</t>
  </si>
  <si>
    <t>Baterie umywalkowe jednouchwytowe z dwoma zaworami o śr. nominalnej 15 mm
pom. nr 10 WC NP + kobiet  1
pom. nr 14 kuchnia  1
pom. nr 15 WC pers.+ NP.  1</t>
  </si>
  <si>
    <t>2.2.170</t>
  </si>
  <si>
    <t>2.2.171</t>
  </si>
  <si>
    <t>Baterie zmywakowe stojące o śr. nominalnej 15 mm
pom. nr 14 kuchnia  1+1</t>
  </si>
  <si>
    <t>2.2.172</t>
  </si>
  <si>
    <t>Zawory czerpalne o śr. nominalnej 20 mm
pom. nr 9 pom.gospodarcze  1
pom. nr 13 korytarz   1</t>
  </si>
  <si>
    <t>2.2.173</t>
  </si>
  <si>
    <t>Próba szczelności instalacji wodociągowych z rur z tworzyw sztucznych w budynkach mieszkalnych (rurociąg o śr. do 63 mm)
Obmiar prac jak w pozycjach : poz.160 + poz.161 + poz.162 + poz.163 + poz.164
Obmiar dodatkowy: ilość prób szczelności  1
łączna długość rurociągu 64,20 m
ilość prób szczelności  1</t>
  </si>
  <si>
    <t>Płukanie instalacji wodociągowej w budynkach niemieszkalnych
poz. 173</t>
  </si>
  <si>
    <t>2.2.174</t>
  </si>
  <si>
    <t>2.2.175</t>
  </si>
  <si>
    <t>Syfony podwójne z tworzywa sztucznego o śr. 50 mm
pom. nr 14 kuchnia  1</t>
  </si>
  <si>
    <t>Syfony pojedyncze z tworzywa sztucznego o śr. 50 mm
pom. nr 9 pom.gospodarcze  1
pom. nr 13 korytarz  1
pom. nr 14 kuchnia   1</t>
  </si>
  <si>
    <t>2.2.176</t>
  </si>
  <si>
    <t>2.2.177</t>
  </si>
  <si>
    <t>Zlewozmywaki żeliwne, z blachy lub z tworzywa sztucznego na szafce
pom. nr 14 kuchnia  1</t>
  </si>
  <si>
    <t>2.2.178</t>
  </si>
  <si>
    <t>Zlewy jednokomorowe z blachy
pom. nr 9 pom.gospodarcze  1
pom. nr 13 korytarz  1
pom. nr 14 kuchnia  1</t>
  </si>
  <si>
    <t>Umywalki pojedyncze porcelanowe z syfonem gruszkowym
pom. nr 14 kuchnia  1</t>
  </si>
  <si>
    <t>2.2.179</t>
  </si>
  <si>
    <t>2.2.180</t>
  </si>
  <si>
    <t>Umywalki pojedyncze porcelanowe z syfonem gruszkowym dla NPS. Montaż umywalek z otworem na baterię stojącą profilowanych jednostanowiskowych przystosowanych dla osób niepełnosprawnych , z syfonem chromowanym.
pom. nr 10 WC NP + kobiet  1
pom. nr 15 WC pers.+ NP  1</t>
  </si>
  <si>
    <t>Przygotowanie podłoża do zabudowania aparatów - kucie mechaniczne pod śruby kotwowe w podłożu z cegły - aparat o 3-4 otworach mocujących
Przgotowanie podłoża dla montażu uchwytu uchylnego, poziomego dł.600 mm ze stali nierdzewnej śr.rurki 33mm, polerowany lub matowy. Uchwyty przyumywalkowe.
pom. nr 10 WC NP + kobiet  1
pom. nr 15 WC pers.+ NP  1</t>
  </si>
  <si>
    <t>Przygotowanie podłoża do zabudowania aparatów - kucie mechaniczne pod śruby kotwowe w podłożu z cegły - aparat o 3-4 otworach mocujących. Przygotowanie podłoża dla montażu uchwytu stałego przy WC niepełnosprawnych uchylnego dł.800 mm, mocowany do ściany ze stali nierdzewnej śr. rurki 33 mm, polerowany lub matowy.
pom. nr 10 WC NP + kobiet  1
pom. nr 15 WC pers.+ NP  1</t>
  </si>
  <si>
    <t>2.2.181</t>
  </si>
  <si>
    <t>2.2.182</t>
  </si>
  <si>
    <t>2.2.183</t>
  </si>
  <si>
    <t>2.2.184</t>
  </si>
  <si>
    <t>Montaż na gotowym podłożu konstrukcji wsporczych przykręcanych do 2kg na ścianie (2 mocowania). Montaż poręczy przy umywalce uchylnej łukowej dł. 600 mm, z uchwytem na ręcznik, mocowanej do ściany, wykonanej ze stali nierdzewnej śr.rurki 33mm , polerowanej lub matowej.
pom. nr 10 WC NP + kobiet  1
pom. nr 15 WC pers.+ NP  1</t>
  </si>
  <si>
    <t>2.2.185</t>
  </si>
  <si>
    <t>Montaż na gotowym podłożu konstrukcji wsporczych przykręcanych do 2kg na ścianie (2 mocowania). Montaż poręczy przy WC stałej łukowej dł. 800 mm, mocowanej do ściany, wykonanej ze stali nierdzewnej śr.rurki 33mm , polerowanej lub matowej.
pom. nr 10 WC NP + kobiet  1
pom. nr 15 WC pers.+ NP  1</t>
  </si>
  <si>
    <t>2.3.186</t>
  </si>
  <si>
    <t>3.1.187</t>
  </si>
  <si>
    <t>Tablice rozdzielcze o masie do 50 kg - podłączenie 150 przewodów
Rozdzielnica Główna - RG</t>
  </si>
  <si>
    <t>3.1.188</t>
  </si>
  <si>
    <t>Przewody kabelkowe płaskie o łącznym przekroju żył do 7.5 mm2 układane w tynku na podłożu innym niż betonowe
Przewód YDY-450/750V 3x1,5mm2</t>
  </si>
  <si>
    <t>3.1.189</t>
  </si>
  <si>
    <t>Przewody kabelkowe płaskie o łącznym przekroju żył do 7.5 mm2 układane w tynku na podłożu innym niż betonowe
Przewód YDY-450/750V 4x1,5mm2</t>
  </si>
  <si>
    <t>3.1.190</t>
  </si>
  <si>
    <t>3.1.191</t>
  </si>
  <si>
    <t>3.1.192</t>
  </si>
  <si>
    <t>3.1.193</t>
  </si>
  <si>
    <t>3.1.194</t>
  </si>
  <si>
    <t>Łączniki i przyciski jednobiegunowe podtynkowe w puszce instalacyjnej. Rozmontowanie łączników jednobiegunowych IP20. Umocowanie do gotowego podłoża. Podłączenie przewodów. Sprawdzenie działania.</t>
  </si>
  <si>
    <t>Łączniki i przyciski instalacyjne bryzgoszczelne jednobiegunowe. Rozmontowanie łączników jednobiegunowych IP44. Umocowanie do gotowego podłoża. Podłączenie przewodów. Sprawdzenie działania.</t>
  </si>
  <si>
    <t>Łączniki krzyżowe, dwubiegunowe podtynkowe w puszce instalacyjnej. Rozmontowanie łączników schodowych IP20. Umocowanie do gotowego podłoża. Podłączenie przewodów. Sprawdzenie działania.</t>
  </si>
  <si>
    <t>Łączniki krzyżowe, dwubiegunowe podtynkowe w puszce instalacyjnej. Rozmontowanie łączników - przycisków schodowych podwójnych IP20. Umocowanie do gotowego podłoża. Podłączenie przewodów. Sprawdzenie działania.</t>
  </si>
  <si>
    <t>3.1.195</t>
  </si>
  <si>
    <t>Łączniki świecznikowe podtynkowe w puszce instalacyjnej. Rozmontowanie łączników świecznikowych IP20. Umocowanie do gotowego podłoża. Podłączenie przewodów. Sprawdzenie działania.</t>
  </si>
  <si>
    <t>3.1.196</t>
  </si>
  <si>
    <t>3.1.197</t>
  </si>
  <si>
    <t>Gniazda instalacyjne wtyczkowe ze stykiem ochronnym podtynkowe 2-biegunowe przelotowe podwójne o obciążalności do 10 A i przekroju przewodów do 2.5 mm2. Rozmontowanie gniazda podwójnego. Zamocowanie gniazda. Podłączenie przewodów. Sprawdzenie działania.</t>
  </si>
  <si>
    <t>3.1.198</t>
  </si>
  <si>
    <t>Gniazda instalacyjne wtyczkowe ze stykiem ochronnym bryzgoszczelne 2-biegunowe przykręcane o obciążalności do 16 A i przekroju przewodów do 2.5 mm2. Rozmontowanie gniazda pojedyńczego hermetycznego IP44. Zamocowanie gniazda. Podłączenie przewodów. Sprawdzenie działania.</t>
  </si>
  <si>
    <t>3.1.199</t>
  </si>
  <si>
    <t>Gniazda instalacyjne wtyczkowe ze stykiem ochronnym bryzgoszczelne 2-biegunowe przykręcane o obciążalności do 16 A i przekroju przewodów do 2.5 mm2. Rozmontowanie gniazda podwójnego hermetycznego IP44. Zamocowanie gniazda. Podłączenie przewodów. Sprawdzenie działania.</t>
  </si>
  <si>
    <t>Oprawy oświetleniowe energooszczędne w sufitach podwieszanych - świetlówkowa 4x40 W - oprawy przelotowe
Oprawa panel LED PT 40W 230V NW 4000K 2920LM 600X600 IP20</t>
  </si>
  <si>
    <t>3.1.200</t>
  </si>
  <si>
    <t>3.1.201</t>
  </si>
  <si>
    <t>Oprawy oświetleniowe przykręcane (zwykłe) - świetlówkowa do 4x40 W
Panel LED sufitowy slim 40W Warm white 2800-3200K Led4U LD150W 60x60cm raster w oprawie natynkowej</t>
  </si>
  <si>
    <t>3.1.202</t>
  </si>
  <si>
    <t>3.1.203</t>
  </si>
  <si>
    <t>3.1.204</t>
  </si>
  <si>
    <t>3.1.205</t>
  </si>
  <si>
    <t>Łączniki i przyciski jednobiegunowe podtynkowe w puszce instalacyjnej
Przycisk p/t dzw-syg 250V/10A st.p IP20</t>
  </si>
  <si>
    <t>3.1.206</t>
  </si>
  <si>
    <t>Montaż buczka lub dzwonka
Dzwonek przyzywowy</t>
  </si>
  <si>
    <t>3.2.207</t>
  </si>
  <si>
    <t>Przewody kabelkowe płaskie o łącznym przekroju żył do 7.5 mm2 układane w tynku na podłożu innym niż betonowe
Przewód YDY-450/750V 3x2,5mm2</t>
  </si>
  <si>
    <t>3.2.208</t>
  </si>
  <si>
    <t>3.2.209</t>
  </si>
  <si>
    <t>Przewody kabelkowe płaskie o łącznym przekroju żył do 30 mm2 układane w tynku na podłożu innym niż betonowe
Przewód YDY-450/750V 5x4mm2</t>
  </si>
  <si>
    <t>3.2.210</t>
  </si>
  <si>
    <t>Główne wyłączniki prądu GWP natynkowe do przygotowanego podłoża
Przeciwpożarowy wyłącznik prądu PWP1-W01-A-11-230</t>
  </si>
  <si>
    <t>3.2.211</t>
  </si>
  <si>
    <t>Przewody wtynkowe o łącznym przekroju żył do 7.5 mm2 układane w tynku na podłożu innym niż betonowe
Przewód LgYżo lub DYżo 6 mm2</t>
  </si>
  <si>
    <t>3.2.212</t>
  </si>
  <si>
    <t>3.3.213</t>
  </si>
  <si>
    <t>3.3.214</t>
  </si>
  <si>
    <t>3.3.215</t>
  </si>
  <si>
    <t>3.3.216</t>
  </si>
  <si>
    <t>3.3.217</t>
  </si>
  <si>
    <t>3.4.218</t>
  </si>
  <si>
    <t>3.4.219</t>
  </si>
  <si>
    <t>3.4.220</t>
  </si>
  <si>
    <t>3.4.221</t>
  </si>
  <si>
    <t>3.4.222</t>
  </si>
  <si>
    <t>3.4.223</t>
  </si>
  <si>
    <t>3.4.224</t>
  </si>
  <si>
    <t>3.4.225</t>
  </si>
  <si>
    <t>RAZEM WARTOŚĆ ROBÓT NETTO</t>
  </si>
  <si>
    <t>PODATEK VAT 23%</t>
  </si>
  <si>
    <t>RAZEM WARTOŚĆ ROBÓT BRUTTO</t>
  </si>
  <si>
    <r>
      <t>Rozebranie pokrycia dachowego</t>
    </r>
    <r>
      <rPr>
        <b/>
        <sz val="9"/>
        <color rgb="FF000000"/>
        <rFont val="Calibri"/>
        <family val="2"/>
        <charset val="238"/>
      </rPr>
      <t xml:space="preserve"> z płyt azbestowo-cementowych</t>
    </r>
    <r>
      <rPr>
        <sz val="9"/>
        <color rgb="FF000000"/>
        <rFont val="Calibri"/>
        <family val="2"/>
        <charset val="238"/>
      </rPr>
      <t xml:space="preserve"> mocowanych do łat lub płatwi drewnianych; płyty faliste - nie nadające się do użytku nachylenie połaci ponad 85 do 120 %
Wyjęcie spinek i wykręcenie wkrętów. Rozebranie gąsiorów i pokrycia dachowego z płyt falistych azbestowo-cementowych. Zniesienie gąsiorów i płyt i odniesienie elementów uzyskanych z rozbiórki na wskazane miejsce na placu budowy. Pakowanie zdemontowanych płyt i gąsiorów w folię polietylenową.</t>
    </r>
  </si>
  <si>
    <r>
      <t xml:space="preserve">Podwaliny o długości ponad 2 m - przekrój poprzeczny drewna ponad 180 cm2 z tarcicy nasyconej. </t>
    </r>
    <r>
      <rPr>
        <b/>
        <sz val="9"/>
        <color rgb="FF000000"/>
        <rFont val="Calibri"/>
        <family val="2"/>
        <charset val="238"/>
      </rPr>
      <t>Montaż wieszara dachowego 20x30 cm</t>
    </r>
    <r>
      <rPr>
        <sz val="9"/>
        <color rgb="FF000000"/>
        <rFont val="Calibri"/>
        <family val="2"/>
        <charset val="238"/>
      </rPr>
      <t xml:space="preserve"> nad pomieszczeniem świetlicy opartego na ścianie szczytowej oraz części nośnej traktu komunikacyjnego. Belki stropowe świetlicy mocowane do konstrukcji wieszarowej.
(0,20 * 0,30) * 7,00</t>
    </r>
  </si>
  <si>
    <r>
      <t xml:space="preserve">Ocieplenie ścian budynków metodą lekką-mokrą wraz z przygotowaniem podłoża i ręczne wykonanie wyprawy elewacyjnej cienkowarstwowej z gotowej suchej mieszanki. Oczyszczenie podłoża. Sprawdzenie przyczepności zaprawy klejącej do podłoża. Impregnacja starych tynków preparatami przeciwgrzybowymi. Jednokrotne gruntowanie wzmacniające podłoże i zmniejszające nasiąkliwość. Przygotowanie zaprawy klejącej. Przycięcie i przyklejenie płyt wełny mineralnej grubości 12 cm. Wywiercenie otworów i osadzenie dybli plastykowych w ilości 4 szt. na 1 m2 powierzchni docieplanej. Przyklejenie jednej warstwy siatki z włókna szklanego. Przyklejenie kątowników w narożach wypukłych i wyrównanie zaprawą powierzchni przyległych do naroży. Zagruntowanie podłoża farbą gruntującą. Przygotowanie zaprawy z gotowej mieszanki. Naniesienie zaprawy na podłoże packą stalową. Nadanie powierzchni struktury poprzez zatarcie packą z tworzywa sztucznego. Osłanianie gotowego tynku przed opadami atmosferycznymi lub nadmiernym nasłonecznieniem za pomocą folii lub gęstej siatki.
</t>
    </r>
    <r>
      <rPr>
        <b/>
        <sz val="9"/>
        <color rgb="FF000000"/>
        <rFont val="Calibri"/>
        <family val="2"/>
        <charset val="238"/>
      </rPr>
      <t>Płyty wełny mineralnej grubości 12 cm</t>
    </r>
    <r>
      <rPr>
        <sz val="9"/>
        <color rgb="FF000000"/>
        <rFont val="Calibri"/>
        <family val="2"/>
        <charset val="238"/>
      </rPr>
      <t>, wyprawa tynkarska kornik 2,0 mm.
Budynek dobudowany
(4,70 * 2 + 6,58) * 3,65 - (1,00 * 1,50) &lt;okno&gt; - (0,60 * 0,80) &lt;okno&gt; - (0,90 * 2,05) * 2&lt;drzwi&gt;</t>
    </r>
  </si>
  <si>
    <r>
      <t xml:space="preserve">Oprawy oświetleniowe przykręcane (zwykłe) - żarowa
</t>
    </r>
    <r>
      <rPr>
        <b/>
        <sz val="9"/>
        <color rgb="FF000000"/>
        <rFont val="Calibri"/>
        <family val="2"/>
        <charset val="238"/>
      </rPr>
      <t>Kinkiet z oświetleniem LED, biały, antracyt, IP55</t>
    </r>
  </si>
  <si>
    <t xml:space="preserve">Cena jednostkowa robocizny R = </t>
  </si>
  <si>
    <t xml:space="preserve"> ………………….. </t>
  </si>
  <si>
    <t>zł/r-g</t>
  </si>
  <si>
    <t>Koszty pośrednie Kp (naliczone do R  i S – pracy sprzętu)  =</t>
  </si>
  <si>
    <t xml:space="preserve"> …………………… </t>
  </si>
  <si>
    <t>%</t>
  </si>
  <si>
    <t xml:space="preserve">Koszty zakupu Kz (naliczone do M – materiałów) = </t>
  </si>
  <si>
    <t>Zysk Z (naliczony do R, S i Kp) =</t>
  </si>
  <si>
    <t>1)      Zestawienie robocizny kosztorysowej</t>
  </si>
  <si>
    <t>2)      Zestawienie materiałów</t>
  </si>
  <si>
    <t>3)      Zestawienie pracy sprzętu</t>
  </si>
  <si>
    <t xml:space="preserve"> …………………………………. </t>
  </si>
  <si>
    <t xml:space="preserve"> podpis uprawnionego przedstawiciela Wykonawcy </t>
  </si>
  <si>
    <t>Uwagi:</t>
  </si>
  <si>
    <t xml:space="preserve">Zbiorcze Zestawienie Kosztów (ZZK) sporządzić dla wszystkich branż i wszystkich robót objętych dokumentacją projektową, wyceniając wszystkie  pozycje zawarte w arkuszach: pn.: "Przebudowa", "Termomodernizacja" i "Zagospodarowanie".  
Podstawą płatności będzie cena jednostkowa (z narzutami) skalkulowana przez Wykonawcę za jednostkę obmiarową robót ustaloną dla danej pozycji Zbiorczego Zestawienia Kosztów. 
Dla pozycji kosztorysowych wycenionych ryczałtowo podstawą płatności będzie wartość (kwota) podana przez Wykonawcę w danej pozycji ZZK. 
Cena jednostkowa lub kwota ryczałtowa pozycji kosztorysowej winna uwzględniać wszystkie czynności, wymagania i badania składające się na jej wykonanie, określone dla tej roboty w Specyfikacjach Technicznych Wykonania i Odbioru Robót i w Dokumentacji Projektowej. </t>
  </si>
  <si>
    <t xml:space="preserve"> Zamawiający nie odpowiada za prawidłowość formuł w pliku Excel; 
Wykonawca jest zobowiązany do ich sprawdzenia.</t>
  </si>
  <si>
    <t>Data: …...................</t>
  </si>
  <si>
    <t>Do ZZK należy dołączyć</t>
  </si>
  <si>
    <r>
      <t>Stawki kalkulacyjne przyjęte do wyceny</t>
    </r>
    <r>
      <rPr>
        <sz val="11"/>
        <color theme="1"/>
        <rFont val="Calibri"/>
        <family val="2"/>
        <charset val="238"/>
      </rPr>
      <t xml:space="preserve"> *)</t>
    </r>
  </si>
  <si>
    <t>*) należy uzupełnić</t>
  </si>
  <si>
    <t>Rozebranie obróbek murów ogniowych, okapów, kołnierzy, gzymsów itp. z blachy nie nadającej się do użytku
Rozebranie obróbek. Złożenie blachy we wskazanym miejscu. Oczyszczenie podłoża z gwoździ i szpilek. Budynek zabytkowy
opierzenia kominów (1,16 + 0,38) * 2 * 0,40 + (0,40 + 1,30) * 2 * 0,40
parapety okienne zewnętrzne (0,65 * 0,25) * 6 + (1,15 * 0,25)
Budynek dobudowany: blacha okapowa 6,08*0,25, opierzenie na styku murów(4,58*2+6,08)*0,30</t>
  </si>
  <si>
    <t>wycena ind.</t>
  </si>
  <si>
    <t>(z.VII) Ułożenie nadproży prefabrykowanych w ścianach działowych - transport materiałów wyciągiem. Dostarczenie i ułożenie nadproży prefabrykowanych z betonu komórkowego, o wym. 150x12,4x11,5 cm
pom. nr 11 świetlica  1,50 * 3&lt;szt&gt;
pom. nr 12 pom. techniczne  1,50 * 3&lt;szt&gt;
pom. nr 14 kuchnia  1,50 * 3&lt;szt&gt;</t>
  </si>
  <si>
    <t>(z.VIII) Ścianki działowe o grubości 6 cm z płytek z betonu komórkowego o długości 59 cm na zaprawie klejowej - transport materiałów wyciągiem. Wygrodzenie pomieszczeń wg nowego podziału funkcyjnego.
pom. nr 9 pom.gospodarcze  (3,10 + 0,67) * 2,91 - (1,00 * 2,04)</t>
  </si>
  <si>
    <t>Skrzydła drzwiowe płytowe wewnętrzne pełne jednoskrzydłowe fabrycznie wykończone. Spasowanie i zawieszenie na obsadzonej ościeżnicy nowych skrzydeł drzwi wejściowych do pomieszczeń w-c. Skrzydło płytowe drzwi wewnętrznych  z wypełnieniem stabilizującym typu "płyta wiórowa otworowa", okleinowane okleiną 'CPL-0,2', wyposażone w zamek wpuszczany z blokadą łazienkową i klamkę z szyldem, z podcięciem o sumarycznym przekroju nie mniejszym niż 0,022 m2 dla przepływu powietrza. Skrzydła drzwiowe szer. 100 cm w świetle ościeżnicy.
pom. nr 15 WC pers.   1,044 * 2,050</t>
  </si>
  <si>
    <t>Skrzydła drzwiowe płytowe wewnętrzne pełne jednoskrzydłowe fabrycznie wykończone. Spasowanie i zawieszenie na obsadzonej ościeżnicy nowych skrzydeł drzwi wejściowych do pomieszczeń w-c. Skrzydło płytowe drzwi wewnętrznych z wypełnieniem stabilizującym typu "płyta wiórowa otworowa", okleinowane okleiną 'CPL-0,2', wyposażone w zamek wpuszczany z blokadą łazienkową i klamkę z szyldem, z podcięciem o sumarycznym przekroju nie mniejszym niż 0,022 m2 dla przepływu powietrza. Skrzydła drzwiowe szer. 90 cm w świetle ościeżnicy
pom. nr 10 WC NP + kobiet   0,944 * 2,050</t>
  </si>
  <si>
    <t>Skrzydła drzwiowe płytowe wewnętrzne pełne jednoskrzydłowe fabrycznie wykończone. Spasowanie i zawieszenie na obsadzonej ościeżnicy nowych skrzydeł drzwi wejściowych do pomieszczeń. Skrzydła płytowe drzwi wewnętrznych z wypełnieniem stabilizującym typu "płyta wiórowa otworowa", okleinowane okleiną 'CPL-0,2', wyposażone w zamek wpuszczany zapadkowy z wkładką patentową zwykłą i klamkę z szyldem. Skrzydła drzwiowe szer. 90 cm w świetle ościeżnicy.
pom. nr 9 pom. gosp.   0,944 * 2,050
pom. nr 11 świetlica   0,944 * 2,050*2
pom. nr 14 kuchnia   0,944 * 2,050</t>
  </si>
  <si>
    <t>Rury winidurowe karbowane (giętkie) układane p.t. w gotowych bruzdach bez zaprawiania bruzd (śr. do 23mm podłoże betonowe)
Rury osłonowe przewodów wodociągowych wody zimnej. Obmiar prac jak w pozycjach : (poz.160 + poz.161 + poz.162 + poz.163 + poz.164) - poz.166</t>
  </si>
  <si>
    <t>Izolacje cieplne i akustyczne wykonywane płytami z wełny mineralnej układanymi w połaci dachu krokwiowego. Przycięcie i ułożenie płyt z wełny mineralnej gr. 180 mm na przygotowanym podłożu, pomiędzy krokwiami dachowymi. Mocowanie folii paro- lub wiatroizolacyjnej.
(0,85 * 7,80) * 11&lt;pasów&gt; * 2&lt;połacie&gt; - (0,85 * 1,40) * 4&lt;okna połaciowe&gt;; (0,96 * 7,80) * 1&lt;pas&gt; * 2&lt;połacie&gt; ; (1,01 * 7,80) * 1&lt;pas&gt; * 2&lt;połacie&gt;;  (1,03 * 7,80) * 1&lt;pas&gt; * 2&lt;połacie&gt;;  (1,04 * 7,80) * 1&lt;pas&gt; * 2&lt;połacie&gt;;  (1,12 * 7,80) * 2&lt;pasy&gt; * 2&lt;połacie&gt;</t>
  </si>
  <si>
    <t>Okładzina sufitowa z płyt gipsowo-kartonowych na profilach CD 60  i uchwytach bezpośrednich, pojedyncza konstrukcja rusztu, pokrycie jednowarstwowe. Wytrasowanie miejsc montażu. Ułożenie wełny szklanej/mineralnej grub. 120 mm. Płyty twarde gęstość 50 kg/m3 ułożone na paroizolacji. Zamocowanie profili. Mocowanie płyt G-K do konstrukcji nośnej za pomocą wkrętów. Zabezpieczenie spoin taśmą zbrojącą. Szpachlowanie wykańczające i wygładzanie spoin.
Dla uzyskania wymaganej odporności ogniowej REI-30 stosować płyty gipsowo-kartonowe ognioodporne grub. 12,5 mm o spłaszczonych krawędziach.
(15,96 * 7,80) * 2&lt;połacie&gt; - 2,20 * (2,61 + 0,12) / 2 + (1,80 + 0,05) / 2 * 2,20 * 2&lt;skosy&gt; - (0,80 * 1,40) * 4&lt;okna połaciowe&gt;</t>
  </si>
  <si>
    <r>
      <t>Okładziny ścienne z płyt gipsowo-kartonowych RIGIPS montowane na konstrukcji z profili C mocowanych do ścian za pomocą uchwytów (system 3.21.20)
Montaż uchwytów. Rozmieszczenie profili konstrukcyjnych.</t>
    </r>
    <r>
      <rPr>
        <b/>
        <sz val="9"/>
        <color rgb="FF000000"/>
        <rFont val="Calibri"/>
        <family val="2"/>
        <charset val="238"/>
      </rPr>
      <t xml:space="preserve"> Wypełnienie przestrzeni konstrukcyjnej pianką rezolową o gr. 50 mm</t>
    </r>
    <r>
      <rPr>
        <sz val="9"/>
        <color rgb="FF000000"/>
        <rFont val="Calibri"/>
        <family val="2"/>
        <charset val="238"/>
      </rPr>
      <t>. Mocowanie płyt gipsowo-kartonowych GKBI  12,5 mm do konstrukcji nośnej za pomocą wkrętów. Zabezpieczenie spoin taśmą zbrojącą.Szpachlowanie i wygładzanie spoin.
pom. nr 7 klatka schodowa  (2,77 * 2,91) - (1,54 * 2,64) &lt;Dz1&gt;
pom. nr 8 korytarz   (3,14 * 2,91) - (1,20 * 1,90) &lt;okno&gt;
pom. nr 9 pom.gospodarcze   (3,01 + 0,97 + 0,31) * 2,91
pom. nr 10 WC NP + kobiet   (2,77 * 2,91) * 2 - (1,20 * 1,90) &lt;okno&gt;
pom. nr 11 świetlica  (6,48 + 9,345) * 3,23 - (1,20 * 1,90) * 4&lt;okna&gt; - (1,00 * 2,05) * 2&lt;drzwi&gt;</t>
    </r>
  </si>
  <si>
    <t>Okładziny gipsowo-kartonowe, pojedyncze, na stropach, na rusztach metalowych pojedynczych mocowanych do podłoża. Wytrasowanie miejsc montażu. Zamocowanie kształtowników metalowych u-25 i c-25 do sufitów i ścian. Przymocowanie płyt gipsowo-kartonowych ognioodpornych gr.12,5 do rusztu. Przygotowanie zaprawy gipsowej i szpachlowanie połączeń i styków płyt ze ścianami i stropami. Zabezpieczenie spoin taśmą. Szpachlowanie i cyklinowanie powierzchni.
Uodpornienie istniejących stropów drewnianych do stopnia odporności ogniowej EI-30
pom. nr 8 korytarz  3,38 * 1,20
pom. nr 9 pom.gospodarcze   (3,15 * 1,56) - (0,31 * 0,97)
pom. nr 10 WC NP + kobiet   2,77 * 1,87</t>
  </si>
  <si>
    <t>Wyprawy tynkarskie wykonywane na stropach sposobem maszynowym jednowarstwowe gr. 15 mm wapienne i cem.-wap. gładzone
pom. nr 12 pom. tech.   (2,595 * 2,26) - (1,00 * 1,10)
pom. nr 13 korytarz  (1,44 * 2,26) + (1,13 * 1,385) + ((1,00 * 0,40) + (0,90 * 0,40))
pom. nr 14 kuchnia   2,90 * 3,32
pom. nr 15 WC pers.+ NP  (1,13 * 1,90) + (0,20 * 0,80)</t>
  </si>
  <si>
    <t>Wyprawy tynkarskie wykonywane na ścianach sposobem maszynowym jednowarstwowe gr. 15 mm wapienne i cem.-wap. gładzone
pom. nr 8 korytarz (3,38 + 1,20) * 2,91 - (1,00 * 2,05) * 2&lt;drzwi&gt;
pom. nr 9 pom.gospodarcze  (1,56 + 3,15 + 0,51) * 2,91 - (1,00 * 2,05) &lt;drzwi&gt;
pom. nr 10 WC NP + kobiet  (1,87 * 2) * 2,91 - (1,00 * 2,05) &lt;drzwi&gt;
pom. nr 11 świetlica  (6,48 + 9,345) * 3,23 - (1,00 * 2,05) * 2&lt;drzwi&gt; - (1,34 * 3,23) &lt;kominek&gt;
pom. nr 12 pom. tech.  (2,595 + 2,26) * 2 * 3,01 - (1,00 * 2,05) &lt;Dz2&gt; + (2,05 * 2 + 1,00) * 0,40 &lt;ościeże&gt;
pom. nr 13 korytarz  (1,44 + 2,26) * 2 * 3,01 + (1,00 * 3,01) * 2 - (1,00 * 2,05) * 2&lt;drzwi&gt; + (2,05 * 2 + 1,00) * 0,40 * 2&lt;ościeża&gt; - (1,13 * 3,01) &lt;przejście&gt;  +  (1,13 + 1,385 * 2) * 3,01 - (1,00 * 2,05) &lt;drzwi&gt; - (1,10 * 2,05) &lt;drzwi&gt;
pom. nr 14 kuchnia  (2,90 + 3,32) * 2 * 3,01 - (1,00 * 2,05) &lt;drzwi&gt; - (1,00 * 1,50) &lt;okno&gt; + (1,50 * 2 + 1,00) * 0,30 &lt;ościeże&gt;
pom. nr 15 WC pers.+ NP  (1,13 + 1,90) * 2 * 3,01 - (1,10 * 2,05) &lt;drzwi&gt; + (2,10 * 2 + 1,00) * 0,12 &lt;wnęka&gt;</t>
  </si>
  <si>
    <t>Sufity podwieszone o konstrukcji metalowej z wypełnieniem płytami gipsowymi. Wytrasowanie siatki rusztu na podłożu. Montaż elementów rusztu do podłoża. Wypoziomowanie konstrukcji rusztu. Wypełnienie rusztu płynami ognioodpornymi dla uzyskania wymaganej odporności pożarowej REI 60.
pom. nr 11 świetlica  (6,48 * 9,345) - (0,75 * 1,34) &lt;kominek&gt;</t>
  </si>
  <si>
    <t>Malowanie elewacji. Wykonanie powłoki pośredniej farbą rozcieńczoną wodą 5-10%. Wykonanie dwóch warstw powłoki końcowej farbą nakładaną pędzlem lub wałkiem. Osłanianie w razie potrzeby tynku folią lub siatką przed deszczem lub nadmiernym nasłonecznieniem. Farba silikatowa.
Obmiar prac jak w pozycjach 140+141</t>
  </si>
  <si>
    <t>Montaż ogrzewania podłogowego - układ wężownicy meandrowy - część instalacyjna; rurociągi z polibutylenu  PEX-B o śr. 16 mm i rozstawie 150 mm; woda grzewcza o temperaturze 40/30 do 55/45 st. C. Ułożenie taśmy dylatacyjnej w pomieszczeniu, wykonanie izolacji przeciwwilgociowej z folii PE z zakładami o szerokości 10 cm, termiczne zgrzanie brzegów folii na długości zakładów; ułożenie izolacji cieplnej ze styropianu o grubości określonej w projekcie oraz zaklejenie styków płyt taśmą przezroczystą. Przyłączenie jednego końca rury  do rozdzielacza, tj wsunięcie tulei wspomagającej w koniec rury i połączenie z kształtką - system wciskowy; układanie rurociągu (wężownicy) wg układu meandrowego i rozstawu podanego w projekcie. Umocowanie rurociągu do styropianu przy pomocy spinek z tworzywa sztucznego, zakończonych na tzw. wędkarski haczyk. Nałożenie na rury grzewcze wężownicy, przechodzące przez dylatacje oraz przy wyjściu z rozdzielaczy do posadzki - rur osłonowych tzw. peszel o długości 40 - 50 cm.
pom. nr 8 korytarz  3,38 * 1,20
pom. nr 10 WC NP + kobiet  2,77 * 1,87
pom. nr 11 świetlica   (6,48 * 9,345) - (0,75 * 1,34) &lt;kominek&gt;
pom. nr 13 korytarz  (1,44 * 2,26) + (1,13 * 1,385) + (1,00 * 0,40) * 2
pom. nr 14 kuchnia  2,90 * 3,32</t>
  </si>
  <si>
    <t>Rozdzielacze do ogrzewania podłogowego HP06/16 (6 obwodów, 3/4"/16). Montaż rozdzielaczy w szafce rozdzielaczowej; montaż zaworów kulowych i odpowietrzników. Przyłączenie drugiego końca rury - system wciskowy, tj. rurociągu ogrzewania podłogowego (wężownicy) do rozdzielacza wraz z założeniem podejścia, systemowego od podłogi. Uszczelnienie połączeń gwintowanych taśmą teflonową.
pom. nr 9 pom.gospodarcze</t>
  </si>
  <si>
    <t>Izolacja rurociągów śr. 12-22 mm otulinami polietylenowymi gr. 9 mm 
pom. nr 14 kuchnia  (2,60 + 0,60 * 2 + 2,20 + 4,20) &lt;wc&gt;
pom. nr 15 WC pers.+ NP.  2,00 + 1,40 &lt;wc&gt;</t>
  </si>
  <si>
    <r>
      <t>Ustępy z płuczką ustępową</t>
    </r>
    <r>
      <rPr>
        <b/>
        <sz val="9"/>
        <color rgb="FF000000"/>
        <rFont val="Calibri"/>
        <family val="2"/>
        <charset val="238"/>
      </rPr>
      <t xml:space="preserve"> na stelażu </t>
    </r>
    <r>
      <rPr>
        <sz val="9"/>
        <color rgb="FF000000"/>
        <rFont val="Calibri"/>
        <family val="2"/>
        <charset val="238"/>
      </rPr>
      <t xml:space="preserve">dla NPS. Montaż WC profilowanego </t>
    </r>
    <r>
      <rPr>
        <b/>
        <sz val="9"/>
        <color rgb="FF000000"/>
        <rFont val="Calibri"/>
        <family val="2"/>
        <charset val="238"/>
      </rPr>
      <t>na stelażu przystosowanego dla osób niepełnosprawnych</t>
    </r>
    <r>
      <rPr>
        <sz val="9"/>
        <color rgb="FF000000"/>
        <rFont val="Calibri"/>
        <family val="2"/>
        <charset val="238"/>
      </rPr>
      <t xml:space="preserve"> ze spłuczką zabudowaną, z  deską sedesową z pokrywą z tworzywa  dla osób starszych i niepełonosprawnych.
pom. nr 10 WC NP + kobiet  1
pom. nr 15 WC pers.+ NP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</si>
</sst>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theme="1"/>
      <name val="Calibri"/>
      <family val="2"/>
      <scheme val="minor"/>
    </font>
    <font>
      <sz val="11"/>
      <color theme="1"/>
      <name val="Calibri"/>
      <family val="2"/>
      <scheme val="minor"/>
    </font>
    <font>
      <sz val="8"/>
      <color theme="1"/>
      <name val="Calibri"/>
      <family val="2"/>
      <charset val="238"/>
    </font>
    <font>
      <sz val="8"/>
      <name val="Calibri"/>
      <family val="2"/>
      <scheme val="minor"/>
    </font>
    <font>
      <sz val="11"/>
      <color theme="1"/>
      <name val="Calibri"/>
      <family val="2"/>
      <charset val="238"/>
    </font>
    <font>
      <sz val="9"/>
      <color rgb="FF000000"/>
      <name val="Calibri"/>
      <family val="2"/>
      <charset val="238"/>
    </font>
    <font>
      <b/>
      <sz val="9"/>
      <color rgb="FF000000"/>
      <name val="Calibri"/>
      <family val="2"/>
      <charset val="238"/>
    </font>
    <font>
      <b/>
      <sz val="12"/>
      <color rgb="FF000000"/>
      <name val="Calibri"/>
      <family val="2"/>
      <charset val="238"/>
    </font>
    <font>
      <b/>
      <sz val="11"/>
      <color rgb="FF000000"/>
      <name val="Calibri"/>
      <family val="2"/>
      <charset val="238"/>
    </font>
    <font>
      <sz val="8"/>
      <color rgb="FF000000"/>
      <name val="Calibri"/>
      <family val="2"/>
      <charset val="238"/>
    </font>
    <font>
      <b/>
      <sz val="11"/>
      <color theme="1"/>
      <name val="Calibri"/>
      <family val="2"/>
      <charset val="238"/>
    </font>
    <font>
      <sz val="11"/>
      <color rgb="FFFF0000"/>
      <name val="Calibri"/>
      <family val="2"/>
      <charset val="238"/>
    </font>
  </fonts>
  <fills count="4">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s>
  <borders count="8">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s>
  <cellStyleXfs count="2">
    <xf numFmtId="0" fontId="0" fillId="0" borderId="0"/>
    <xf numFmtId="43" fontId="1" fillId="0" borderId="0" applyFont="0" applyFill="0" applyBorder="0" applyAlignment="0" applyProtection="0"/>
  </cellStyleXfs>
  <cellXfs count="47">
    <xf numFmtId="0" fontId="0" fillId="0" borderId="0" xfId="0"/>
    <xf numFmtId="43" fontId="7" fillId="0" borderId="2" xfId="1" applyFont="1" applyBorder="1" applyAlignment="1">
      <alignment horizontal="center" vertical="center" wrapText="1" shrinkToFit="1" readingOrder="1"/>
    </xf>
    <xf numFmtId="0" fontId="7" fillId="0" borderId="1" xfId="0" applyNumberFormat="1" applyFont="1" applyBorder="1" applyAlignment="1">
      <alignment horizontal="center" vertical="center" wrapText="1" shrinkToFit="1" readingOrder="1"/>
    </xf>
    <xf numFmtId="43" fontId="4" fillId="0" borderId="0" xfId="1" applyFont="1" applyAlignment="1">
      <alignment horizontal="right" vertical="center"/>
    </xf>
    <xf numFmtId="0" fontId="4" fillId="0" borderId="0" xfId="0" applyFont="1" applyAlignment="1">
      <alignment vertical="center"/>
    </xf>
    <xf numFmtId="49" fontId="6" fillId="0" borderId="2" xfId="0" applyNumberFormat="1" applyFont="1" applyBorder="1" applyAlignment="1">
      <alignment horizontal="right" vertical="center" wrapText="1" shrinkToFit="1" readingOrder="1"/>
    </xf>
    <xf numFmtId="49" fontId="6" fillId="2" borderId="2" xfId="0" applyNumberFormat="1" applyFont="1" applyFill="1" applyBorder="1" applyAlignment="1">
      <alignment horizontal="center" vertical="center" wrapText="1" shrinkToFit="1" readingOrder="1"/>
    </xf>
    <xf numFmtId="49" fontId="6" fillId="2" borderId="2" xfId="0" applyNumberFormat="1" applyFont="1" applyFill="1" applyBorder="1" applyAlignment="1">
      <alignment vertical="center" wrapText="1" shrinkToFit="1" readingOrder="1"/>
    </xf>
    <xf numFmtId="43" fontId="6" fillId="2" borderId="2" xfId="1" applyFont="1" applyFill="1" applyBorder="1" applyAlignment="1">
      <alignment vertical="center" wrapText="1" shrinkToFit="1" readingOrder="1"/>
    </xf>
    <xf numFmtId="43" fontId="6" fillId="2" borderId="2" xfId="1" applyFont="1" applyFill="1" applyBorder="1" applyAlignment="1">
      <alignment horizontal="right" vertical="center" wrapText="1" shrinkToFit="1" readingOrder="1"/>
    </xf>
    <xf numFmtId="49" fontId="6" fillId="3" borderId="2" xfId="0" applyNumberFormat="1" applyFont="1" applyFill="1" applyBorder="1" applyAlignment="1">
      <alignment horizontal="center" vertical="center" wrapText="1" shrinkToFit="1" readingOrder="1"/>
    </xf>
    <xf numFmtId="49" fontId="6" fillId="3" borderId="2" xfId="0" applyNumberFormat="1" applyFont="1" applyFill="1" applyBorder="1" applyAlignment="1">
      <alignment vertical="center" wrapText="1" shrinkToFit="1" readingOrder="1"/>
    </xf>
    <xf numFmtId="43" fontId="6" fillId="3" borderId="2" xfId="1" applyFont="1" applyFill="1" applyBorder="1" applyAlignment="1">
      <alignment vertical="center" wrapText="1" shrinkToFit="1" readingOrder="1"/>
    </xf>
    <xf numFmtId="43" fontId="6" fillId="3" borderId="2" xfId="1" applyFont="1" applyFill="1" applyBorder="1" applyAlignment="1">
      <alignment horizontal="right" vertical="center" wrapText="1" shrinkToFit="1" readingOrder="1"/>
    </xf>
    <xf numFmtId="49" fontId="5" fillId="0" borderId="2" xfId="0" applyNumberFormat="1" applyFont="1" applyBorder="1" applyAlignment="1">
      <alignment horizontal="center" vertical="center" wrapText="1" shrinkToFit="1" readingOrder="1"/>
    </xf>
    <xf numFmtId="0" fontId="5" fillId="0" borderId="2" xfId="0" applyNumberFormat="1" applyFont="1" applyBorder="1" applyAlignment="1">
      <alignment horizontal="left" vertical="center" wrapText="1" shrinkToFit="1" readingOrder="1"/>
    </xf>
    <xf numFmtId="43" fontId="5" fillId="0" borderId="2" xfId="1" applyFont="1" applyBorder="1" applyAlignment="1">
      <alignment horizontal="right" vertical="center" wrapText="1" shrinkToFit="1" readingOrder="1"/>
    </xf>
    <xf numFmtId="43" fontId="5" fillId="0" borderId="1" xfId="1" applyFont="1" applyBorder="1" applyAlignment="1">
      <alignment horizontal="right" vertical="center" wrapText="1" shrinkToFit="1" readingOrder="1"/>
    </xf>
    <xf numFmtId="43" fontId="4" fillId="3" borderId="4" xfId="1" applyFont="1" applyFill="1" applyBorder="1" applyAlignment="1">
      <alignment horizontal="right" vertical="center"/>
    </xf>
    <xf numFmtId="43" fontId="5" fillId="0" borderId="3" xfId="1" applyFont="1" applyBorder="1" applyAlignment="1">
      <alignment horizontal="right" vertical="center" wrapText="1" shrinkToFit="1" readingOrder="1"/>
    </xf>
    <xf numFmtId="43" fontId="5" fillId="0" borderId="7" xfId="1" applyFont="1" applyBorder="1" applyAlignment="1">
      <alignment horizontal="right" vertical="center" wrapText="1" shrinkToFit="1" readingOrder="1"/>
    </xf>
    <xf numFmtId="0" fontId="9" fillId="0" borderId="2" xfId="0" applyNumberFormat="1" applyFont="1" applyBorder="1" applyAlignment="1">
      <alignment horizontal="left" vertical="center" wrapText="1" shrinkToFit="1" readingOrder="1"/>
    </xf>
    <xf numFmtId="49" fontId="6" fillId="2" borderId="1" xfId="0" applyNumberFormat="1" applyFont="1" applyFill="1" applyBorder="1" applyAlignment="1">
      <alignment horizontal="center" vertical="center" wrapText="1" shrinkToFit="1" readingOrder="1"/>
    </xf>
    <xf numFmtId="43" fontId="4" fillId="2" borderId="4" xfId="1" applyFont="1" applyFill="1" applyBorder="1" applyAlignment="1">
      <alignment horizontal="right" vertical="center"/>
    </xf>
    <xf numFmtId="49" fontId="5" fillId="0" borderId="1" xfId="0" applyNumberFormat="1" applyFont="1" applyBorder="1" applyAlignment="1">
      <alignment horizontal="center" vertical="center" wrapText="1" shrinkToFit="1" readingOrder="1"/>
    </xf>
    <xf numFmtId="0" fontId="5" fillId="0" borderId="1" xfId="0" applyNumberFormat="1" applyFont="1" applyBorder="1" applyAlignment="1">
      <alignment horizontal="left" vertical="center" wrapText="1" shrinkToFit="1" readingOrder="1"/>
    </xf>
    <xf numFmtId="43" fontId="10" fillId="2" borderId="4" xfId="1" applyFont="1" applyFill="1" applyBorder="1" applyAlignment="1">
      <alignment horizontal="right" vertical="center"/>
    </xf>
    <xf numFmtId="0" fontId="4" fillId="0" borderId="0" xfId="0" applyFont="1" applyAlignment="1">
      <alignment horizontal="center" vertical="center"/>
    </xf>
    <xf numFmtId="43" fontId="4" fillId="0" borderId="0" xfId="1" applyFont="1" applyAlignment="1">
      <alignment vertical="center"/>
    </xf>
    <xf numFmtId="0" fontId="4" fillId="0" borderId="0" xfId="0" applyFont="1" applyAlignment="1">
      <alignment vertical="center" wrapText="1"/>
    </xf>
    <xf numFmtId="0" fontId="8" fillId="0" borderId="0" xfId="0" applyNumberFormat="1" applyFont="1" applyAlignment="1">
      <alignment vertical="center" wrapText="1" shrinkToFit="1" readingOrder="1"/>
    </xf>
    <xf numFmtId="0" fontId="11"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vertical="center" wrapText="1"/>
    </xf>
    <xf numFmtId="0" fontId="10" fillId="0" borderId="0" xfId="0" applyFont="1" applyAlignment="1">
      <alignment vertical="center"/>
    </xf>
    <xf numFmtId="0" fontId="4" fillId="0" borderId="0" xfId="0" applyFont="1" applyAlignment="1">
      <alignment horizontal="left" vertical="center" wrapText="1"/>
    </xf>
    <xf numFmtId="0" fontId="2" fillId="0" borderId="0" xfId="0" applyFont="1" applyAlignment="1">
      <alignment horizontal="center" vertical="center" wrapText="1"/>
    </xf>
    <xf numFmtId="49" fontId="5" fillId="0" borderId="2" xfId="0" applyNumberFormat="1" applyFont="1" applyBorder="1" applyAlignment="1">
      <alignment horizontal="center" vertical="center" wrapText="1" shrinkToFit="1" readingOrder="1"/>
    </xf>
    <xf numFmtId="0" fontId="10" fillId="2" borderId="4" xfId="0" applyFont="1" applyFill="1" applyBorder="1" applyAlignment="1">
      <alignment horizontal="center" vertical="center"/>
    </xf>
    <xf numFmtId="49" fontId="6" fillId="3" borderId="2" xfId="0" applyNumberFormat="1" applyFont="1" applyFill="1" applyBorder="1" applyAlignment="1">
      <alignment horizontal="left" vertical="center" wrapText="1" shrinkToFit="1" readingOrder="1"/>
    </xf>
    <xf numFmtId="49" fontId="6" fillId="3" borderId="6" xfId="0" applyNumberFormat="1" applyFont="1" applyFill="1" applyBorder="1" applyAlignment="1">
      <alignment horizontal="left" vertical="center" wrapText="1" shrinkToFit="1" readingOrder="1"/>
    </xf>
    <xf numFmtId="49" fontId="5" fillId="0" borderId="1" xfId="0" applyNumberFormat="1" applyFont="1" applyBorder="1" applyAlignment="1">
      <alignment horizontal="center" vertical="center" wrapText="1" shrinkToFit="1" readingOrder="1"/>
    </xf>
    <xf numFmtId="49" fontId="6" fillId="3" borderId="2" xfId="0" applyNumberFormat="1" applyFont="1" applyFill="1" applyBorder="1" applyAlignment="1">
      <alignment horizontal="center" vertical="center" wrapText="1" shrinkToFit="1" readingOrder="1"/>
    </xf>
    <xf numFmtId="49" fontId="6" fillId="2" borderId="1" xfId="0" applyNumberFormat="1" applyFont="1" applyFill="1" applyBorder="1" applyAlignment="1">
      <alignment horizontal="center" vertical="center" wrapText="1" shrinkToFit="1" readingOrder="1"/>
    </xf>
    <xf numFmtId="49" fontId="6" fillId="2" borderId="1" xfId="0" applyNumberFormat="1" applyFont="1" applyFill="1" applyBorder="1" applyAlignment="1">
      <alignment horizontal="left" vertical="center" wrapText="1" shrinkToFit="1" readingOrder="1"/>
    </xf>
    <xf numFmtId="49" fontId="6" fillId="2" borderId="5" xfId="0" applyNumberFormat="1" applyFont="1" applyFill="1" applyBorder="1" applyAlignment="1">
      <alignment horizontal="left" vertical="center" wrapText="1" shrinkToFit="1" readingOrder="1"/>
    </xf>
    <xf numFmtId="0" fontId="7" fillId="0" borderId="1" xfId="0" applyNumberFormat="1" applyFont="1" applyBorder="1" applyAlignment="1">
      <alignment horizontal="center" vertical="center" wrapText="1" shrinkToFit="1" readingOrder="1"/>
    </xf>
  </cellXfs>
  <cellStyles count="2">
    <cellStyle name="Dziesiętny" xfId="1" builtinId="3"/>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I275"/>
  <sheetViews>
    <sheetView tabSelected="1" view="pageBreakPreview" topLeftCell="A150" zoomScale="120" zoomScaleNormal="100" zoomScaleSheetLayoutView="120" workbookViewId="0">
      <selection activeCell="D73" sqref="D73"/>
    </sheetView>
  </sheetViews>
  <sheetFormatPr defaultRowHeight="15" x14ac:dyDescent="0.25"/>
  <cols>
    <col min="1" max="1" width="0.28515625" style="4" customWidth="1"/>
    <col min="2" max="2" width="7.5703125" style="27" customWidth="1"/>
    <col min="3" max="3" width="13.140625" style="4" customWidth="1"/>
    <col min="4" max="4" width="65.85546875" style="4" customWidth="1"/>
    <col min="5" max="5" width="6.28515625" style="4" customWidth="1"/>
    <col min="6" max="6" width="11.85546875" style="28" customWidth="1"/>
    <col min="7" max="7" width="12" style="28" customWidth="1"/>
    <col min="8" max="8" width="11.85546875" style="3" customWidth="1"/>
    <col min="9" max="16384" width="9.140625" style="4"/>
  </cols>
  <sheetData>
    <row r="1" spans="2:9" x14ac:dyDescent="0.25">
      <c r="D1" s="34" t="s">
        <v>714</v>
      </c>
      <c r="F1" s="4"/>
      <c r="G1" s="4"/>
    </row>
    <row r="2" spans="2:9" x14ac:dyDescent="0.25">
      <c r="D2" s="4" t="s">
        <v>696</v>
      </c>
      <c r="E2" s="4" t="s">
        <v>697</v>
      </c>
      <c r="G2" s="4" t="s">
        <v>698</v>
      </c>
    </row>
    <row r="3" spans="2:9" x14ac:dyDescent="0.25">
      <c r="D3" s="4" t="s">
        <v>699</v>
      </c>
      <c r="E3" s="4" t="s">
        <v>700</v>
      </c>
      <c r="G3" s="4" t="s">
        <v>701</v>
      </c>
    </row>
    <row r="4" spans="2:9" x14ac:dyDescent="0.25">
      <c r="D4" s="4" t="s">
        <v>702</v>
      </c>
      <c r="E4" s="4" t="s">
        <v>700</v>
      </c>
      <c r="G4" s="4" t="s">
        <v>701</v>
      </c>
    </row>
    <row r="5" spans="2:9" x14ac:dyDescent="0.25">
      <c r="D5" s="4" t="s">
        <v>703</v>
      </c>
      <c r="E5" s="4" t="s">
        <v>697</v>
      </c>
      <c r="G5" s="4" t="s">
        <v>701</v>
      </c>
    </row>
    <row r="7" spans="2:9" x14ac:dyDescent="0.25">
      <c r="C7" s="34" t="s">
        <v>713</v>
      </c>
    </row>
    <row r="8" spans="2:9" x14ac:dyDescent="0.25">
      <c r="D8" s="4" t="s">
        <v>704</v>
      </c>
    </row>
    <row r="9" spans="2:9" x14ac:dyDescent="0.25">
      <c r="D9" s="4" t="s">
        <v>705</v>
      </c>
    </row>
    <row r="10" spans="2:9" x14ac:dyDescent="0.25">
      <c r="D10" s="4" t="s">
        <v>706</v>
      </c>
    </row>
    <row r="11" spans="2:9" x14ac:dyDescent="0.25">
      <c r="B11" s="32" t="s">
        <v>715</v>
      </c>
    </row>
    <row r="12" spans="2:9" ht="5.25" customHeight="1" x14ac:dyDescent="0.25"/>
    <row r="13" spans="2:9" x14ac:dyDescent="0.25">
      <c r="B13" s="4" t="s">
        <v>709</v>
      </c>
    </row>
    <row r="14" spans="2:9" ht="142.5" customHeight="1" x14ac:dyDescent="0.25">
      <c r="B14" s="35" t="s">
        <v>710</v>
      </c>
      <c r="C14" s="35"/>
      <c r="D14" s="35"/>
      <c r="E14" s="35"/>
      <c r="F14" s="35"/>
      <c r="G14" s="35"/>
      <c r="H14" s="29"/>
      <c r="I14" s="29"/>
    </row>
    <row r="15" spans="2:9" x14ac:dyDescent="0.25">
      <c r="B15" s="4" t="s">
        <v>274</v>
      </c>
    </row>
    <row r="16" spans="2:9" x14ac:dyDescent="0.25">
      <c r="D16" s="4" t="s">
        <v>275</v>
      </c>
    </row>
    <row r="17" spans="1:8" ht="33.75" customHeight="1" x14ac:dyDescent="0.25">
      <c r="D17" s="35" t="s">
        <v>276</v>
      </c>
      <c r="E17" s="35"/>
      <c r="F17" s="35"/>
      <c r="G17" s="35"/>
    </row>
    <row r="18" spans="1:8" x14ac:dyDescent="0.25">
      <c r="D18" s="4" t="s">
        <v>277</v>
      </c>
    </row>
    <row r="19" spans="1:8" x14ac:dyDescent="0.25">
      <c r="D19" s="4" t="s">
        <v>278</v>
      </c>
    </row>
    <row r="20" spans="1:8" x14ac:dyDescent="0.25">
      <c r="D20" s="4" t="s">
        <v>279</v>
      </c>
    </row>
    <row r="22" spans="1:8" x14ac:dyDescent="0.25">
      <c r="A22" s="30"/>
      <c r="B22" s="30"/>
      <c r="C22" s="30"/>
      <c r="D22" s="4" t="s">
        <v>280</v>
      </c>
      <c r="E22" s="30"/>
      <c r="F22" s="30"/>
      <c r="G22" s="30"/>
    </row>
    <row r="23" spans="1:8" ht="30" x14ac:dyDescent="0.25">
      <c r="A23" s="30"/>
      <c r="B23" s="30"/>
      <c r="C23" s="30"/>
      <c r="D23" s="31" t="s">
        <v>711</v>
      </c>
      <c r="E23" s="30"/>
      <c r="F23" s="30"/>
      <c r="G23" s="30"/>
    </row>
    <row r="24" spans="1:8" x14ac:dyDescent="0.25">
      <c r="A24" s="30"/>
      <c r="B24" s="30"/>
      <c r="C24" s="30"/>
      <c r="D24" s="30"/>
      <c r="E24" s="30"/>
      <c r="F24" s="30"/>
      <c r="G24" s="30"/>
    </row>
    <row r="25" spans="1:8" x14ac:dyDescent="0.25">
      <c r="A25" s="30"/>
      <c r="B25" s="30"/>
      <c r="C25" s="30"/>
      <c r="D25" s="30"/>
      <c r="E25" s="30"/>
      <c r="F25" s="30"/>
      <c r="G25" s="30"/>
    </row>
    <row r="27" spans="1:8" ht="29.25" customHeight="1" x14ac:dyDescent="0.25">
      <c r="A27" s="46" t="s">
        <v>0</v>
      </c>
      <c r="B27" s="46"/>
      <c r="C27" s="2" t="s">
        <v>1</v>
      </c>
      <c r="D27" s="2" t="s">
        <v>2</v>
      </c>
      <c r="E27" s="2" t="s">
        <v>3</v>
      </c>
      <c r="F27" s="1" t="s">
        <v>272</v>
      </c>
      <c r="G27" s="1" t="s">
        <v>273</v>
      </c>
      <c r="H27" s="1" t="s">
        <v>281</v>
      </c>
    </row>
    <row r="28" spans="1:8" x14ac:dyDescent="0.25">
      <c r="A28" s="5"/>
      <c r="B28" s="6"/>
      <c r="C28" s="6"/>
      <c r="D28" s="7" t="s">
        <v>4</v>
      </c>
      <c r="E28" s="7"/>
      <c r="F28" s="8"/>
      <c r="G28" s="8"/>
      <c r="H28" s="9">
        <f>SUM(H29,H77,H98,H109,H135,H149,H168)</f>
        <v>0</v>
      </c>
    </row>
    <row r="29" spans="1:8" x14ac:dyDescent="0.25">
      <c r="A29" s="42" t="s">
        <v>5</v>
      </c>
      <c r="B29" s="42"/>
      <c r="C29" s="10"/>
      <c r="D29" s="11" t="s">
        <v>6</v>
      </c>
      <c r="E29" s="11"/>
      <c r="F29" s="12"/>
      <c r="G29" s="12"/>
      <c r="H29" s="13">
        <f>SUM(H30:H32,H33:H35,H36:H37,H38:H42,H43:H69,H70:H76)</f>
        <v>0</v>
      </c>
    </row>
    <row r="30" spans="1:8" ht="60" x14ac:dyDescent="0.25">
      <c r="A30" s="37" t="s">
        <v>285</v>
      </c>
      <c r="B30" s="37"/>
      <c r="C30" s="14" t="s">
        <v>7</v>
      </c>
      <c r="D30" s="15" t="s">
        <v>282</v>
      </c>
      <c r="E30" s="14" t="s">
        <v>8</v>
      </c>
      <c r="F30" s="16">
        <v>3</v>
      </c>
      <c r="G30" s="16"/>
      <c r="H30" s="16">
        <f>F30*G30</f>
        <v>0</v>
      </c>
    </row>
    <row r="31" spans="1:8" ht="84" x14ac:dyDescent="0.25">
      <c r="A31" s="37" t="s">
        <v>286</v>
      </c>
      <c r="B31" s="37"/>
      <c r="C31" s="14" t="s">
        <v>9</v>
      </c>
      <c r="D31" s="15" t="s">
        <v>283</v>
      </c>
      <c r="E31" s="14" t="s">
        <v>10</v>
      </c>
      <c r="F31" s="16">
        <v>15.96</v>
      </c>
      <c r="G31" s="16"/>
      <c r="H31" s="16">
        <f t="shared" ref="H31:H76" si="0">F31*G31</f>
        <v>0</v>
      </c>
    </row>
    <row r="32" spans="1:8" ht="91.5" customHeight="1" x14ac:dyDescent="0.25">
      <c r="A32" s="37" t="s">
        <v>287</v>
      </c>
      <c r="B32" s="37"/>
      <c r="C32" s="14" t="s">
        <v>11</v>
      </c>
      <c r="D32" s="15" t="s">
        <v>692</v>
      </c>
      <c r="E32" s="14" t="s">
        <v>12</v>
      </c>
      <c r="F32" s="16">
        <f>16.45*8.3*2</f>
        <v>273.07</v>
      </c>
      <c r="G32" s="16"/>
      <c r="H32" s="16">
        <f t="shared" si="0"/>
        <v>0</v>
      </c>
    </row>
    <row r="33" spans="1:8" ht="48" x14ac:dyDescent="0.25">
      <c r="A33" s="37" t="s">
        <v>289</v>
      </c>
      <c r="B33" s="37"/>
      <c r="C33" s="14" t="s">
        <v>13</v>
      </c>
      <c r="D33" s="15" t="s">
        <v>284</v>
      </c>
      <c r="E33" s="14" t="s">
        <v>12</v>
      </c>
      <c r="F33" s="16">
        <f>16.45*8.3*2</f>
        <v>273.07</v>
      </c>
      <c r="G33" s="16"/>
      <c r="H33" s="16">
        <f t="shared" si="0"/>
        <v>0</v>
      </c>
    </row>
    <row r="34" spans="1:8" ht="48" x14ac:dyDescent="0.25">
      <c r="A34" s="37" t="s">
        <v>290</v>
      </c>
      <c r="B34" s="37"/>
      <c r="C34" s="14" t="s">
        <v>14</v>
      </c>
      <c r="D34" s="15" t="s">
        <v>288</v>
      </c>
      <c r="E34" s="14" t="s">
        <v>12</v>
      </c>
      <c r="F34" s="16">
        <f>4.58*6.08</f>
        <v>27.846399999999999</v>
      </c>
      <c r="G34" s="16"/>
      <c r="H34" s="16">
        <f t="shared" si="0"/>
        <v>0</v>
      </c>
    </row>
    <row r="35" spans="1:8" ht="48" x14ac:dyDescent="0.25">
      <c r="A35" s="37" t="s">
        <v>291</v>
      </c>
      <c r="B35" s="37"/>
      <c r="C35" s="14" t="s">
        <v>15</v>
      </c>
      <c r="D35" s="15" t="s">
        <v>292</v>
      </c>
      <c r="E35" s="14" t="s">
        <v>12</v>
      </c>
      <c r="F35" s="16">
        <v>27.85</v>
      </c>
      <c r="G35" s="16"/>
      <c r="H35" s="16">
        <f t="shared" si="0"/>
        <v>0</v>
      </c>
    </row>
    <row r="36" spans="1:8" ht="99.75" customHeight="1" x14ac:dyDescent="0.25">
      <c r="A36" s="37" t="s">
        <v>293</v>
      </c>
      <c r="B36" s="37"/>
      <c r="C36" s="14" t="s">
        <v>16</v>
      </c>
      <c r="D36" s="15" t="s">
        <v>716</v>
      </c>
      <c r="E36" s="14" t="s">
        <v>12</v>
      </c>
      <c r="F36" s="16">
        <f>(1.16+0.38)*2*0.4+(0.4+1.3)*2*0.4+0.65*0.25*6+1.15*0.25+6.08*0.25+(4.58*2+6.08)*0.3</f>
        <v>9.9465000000000003</v>
      </c>
      <c r="G36" s="16"/>
      <c r="H36" s="16">
        <f t="shared" si="0"/>
        <v>0</v>
      </c>
    </row>
    <row r="37" spans="1:8" ht="60" x14ac:dyDescent="0.25">
      <c r="A37" s="37" t="s">
        <v>294</v>
      </c>
      <c r="B37" s="37"/>
      <c r="C37" s="14" t="s">
        <v>17</v>
      </c>
      <c r="D37" s="15" t="s">
        <v>295</v>
      </c>
      <c r="E37" s="14" t="s">
        <v>10</v>
      </c>
      <c r="F37" s="16">
        <f>15.65*2+6.08</f>
        <v>37.380000000000003</v>
      </c>
      <c r="G37" s="16"/>
      <c r="H37" s="16">
        <f t="shared" si="0"/>
        <v>0</v>
      </c>
    </row>
    <row r="38" spans="1:8" ht="60" x14ac:dyDescent="0.25">
      <c r="A38" s="37" t="s">
        <v>300</v>
      </c>
      <c r="B38" s="37"/>
      <c r="C38" s="14" t="s">
        <v>18</v>
      </c>
      <c r="D38" s="15" t="s">
        <v>297</v>
      </c>
      <c r="E38" s="14" t="s">
        <v>10</v>
      </c>
      <c r="F38" s="16">
        <f>3.9*4+3.8</f>
        <v>19.399999999999999</v>
      </c>
      <c r="G38" s="16"/>
      <c r="H38" s="16">
        <f t="shared" si="0"/>
        <v>0</v>
      </c>
    </row>
    <row r="39" spans="1:8" ht="60" x14ac:dyDescent="0.25">
      <c r="A39" s="37" t="s">
        <v>301</v>
      </c>
      <c r="B39" s="37"/>
      <c r="C39" s="14" t="s">
        <v>19</v>
      </c>
      <c r="D39" s="15" t="s">
        <v>296</v>
      </c>
      <c r="E39" s="14" t="s">
        <v>12</v>
      </c>
      <c r="F39" s="16">
        <v>264.94</v>
      </c>
      <c r="G39" s="16"/>
      <c r="H39" s="16">
        <f t="shared" si="0"/>
        <v>0</v>
      </c>
    </row>
    <row r="40" spans="1:8" ht="48" x14ac:dyDescent="0.25">
      <c r="A40" s="37" t="s">
        <v>302</v>
      </c>
      <c r="B40" s="37"/>
      <c r="C40" s="14" t="s">
        <v>20</v>
      </c>
      <c r="D40" s="15" t="s">
        <v>298</v>
      </c>
      <c r="E40" s="14" t="s">
        <v>12</v>
      </c>
      <c r="F40" s="16">
        <v>5.36</v>
      </c>
      <c r="G40" s="16"/>
      <c r="H40" s="16">
        <f t="shared" si="0"/>
        <v>0</v>
      </c>
    </row>
    <row r="41" spans="1:8" ht="36" x14ac:dyDescent="0.25">
      <c r="A41" s="37" t="s">
        <v>303</v>
      </c>
      <c r="B41" s="37"/>
      <c r="C41" s="14" t="s">
        <v>21</v>
      </c>
      <c r="D41" s="15" t="s">
        <v>299</v>
      </c>
      <c r="E41" s="14" t="s">
        <v>8</v>
      </c>
      <c r="F41" s="16">
        <v>6</v>
      </c>
      <c r="G41" s="16"/>
      <c r="H41" s="16">
        <f t="shared" si="0"/>
        <v>0</v>
      </c>
    </row>
    <row r="42" spans="1:8" ht="36" x14ac:dyDescent="0.25">
      <c r="A42" s="37" t="s">
        <v>304</v>
      </c>
      <c r="B42" s="37"/>
      <c r="C42" s="14" t="s">
        <v>22</v>
      </c>
      <c r="D42" s="15" t="s">
        <v>305</v>
      </c>
      <c r="E42" s="14" t="s">
        <v>8</v>
      </c>
      <c r="F42" s="16">
        <v>1</v>
      </c>
      <c r="G42" s="16"/>
      <c r="H42" s="16">
        <f t="shared" si="0"/>
        <v>0</v>
      </c>
    </row>
    <row r="43" spans="1:8" ht="48" x14ac:dyDescent="0.25">
      <c r="A43" s="37" t="s">
        <v>308</v>
      </c>
      <c r="B43" s="37"/>
      <c r="C43" s="14" t="s">
        <v>23</v>
      </c>
      <c r="D43" s="15" t="s">
        <v>306</v>
      </c>
      <c r="E43" s="14" t="s">
        <v>12</v>
      </c>
      <c r="F43" s="16">
        <f>1.2*1.9*3</f>
        <v>6.84</v>
      </c>
      <c r="G43" s="16"/>
      <c r="H43" s="16">
        <f t="shared" si="0"/>
        <v>0</v>
      </c>
    </row>
    <row r="44" spans="1:8" ht="36" x14ac:dyDescent="0.25">
      <c r="A44" s="37" t="s">
        <v>309</v>
      </c>
      <c r="B44" s="37"/>
      <c r="C44" s="14" t="s">
        <v>24</v>
      </c>
      <c r="D44" s="15" t="s">
        <v>307</v>
      </c>
      <c r="E44" s="14" t="s">
        <v>8</v>
      </c>
      <c r="F44" s="16">
        <v>6</v>
      </c>
      <c r="G44" s="16"/>
      <c r="H44" s="16">
        <f t="shared" si="0"/>
        <v>0</v>
      </c>
    </row>
    <row r="45" spans="1:8" ht="48" x14ac:dyDescent="0.25">
      <c r="A45" s="37" t="s">
        <v>312</v>
      </c>
      <c r="B45" s="37"/>
      <c r="C45" s="14" t="s">
        <v>25</v>
      </c>
      <c r="D45" s="15" t="s">
        <v>310</v>
      </c>
      <c r="E45" s="14" t="s">
        <v>8</v>
      </c>
      <c r="F45" s="16">
        <v>4</v>
      </c>
      <c r="G45" s="16"/>
      <c r="H45" s="16">
        <f t="shared" si="0"/>
        <v>0</v>
      </c>
    </row>
    <row r="46" spans="1:8" ht="48" x14ac:dyDescent="0.25">
      <c r="A46" s="37" t="s">
        <v>313</v>
      </c>
      <c r="B46" s="37"/>
      <c r="C46" s="14" t="s">
        <v>26</v>
      </c>
      <c r="D46" s="15" t="s">
        <v>311</v>
      </c>
      <c r="E46" s="14" t="s">
        <v>12</v>
      </c>
      <c r="F46" s="16">
        <f>1.2*1.9*2</f>
        <v>4.5599999999999996</v>
      </c>
      <c r="G46" s="16"/>
      <c r="H46" s="16">
        <f t="shared" si="0"/>
        <v>0</v>
      </c>
    </row>
    <row r="47" spans="1:8" ht="48" x14ac:dyDescent="0.25">
      <c r="A47" s="37" t="s">
        <v>315</v>
      </c>
      <c r="B47" s="37"/>
      <c r="C47" s="14" t="s">
        <v>23</v>
      </c>
      <c r="D47" s="15" t="s">
        <v>314</v>
      </c>
      <c r="E47" s="14" t="s">
        <v>12</v>
      </c>
      <c r="F47" s="16">
        <f>1.2*1.9*4</f>
        <v>9.1199999999999992</v>
      </c>
      <c r="G47" s="16"/>
      <c r="H47" s="16">
        <f t="shared" si="0"/>
        <v>0</v>
      </c>
    </row>
    <row r="48" spans="1:8" ht="48" x14ac:dyDescent="0.25">
      <c r="A48" s="37" t="s">
        <v>316</v>
      </c>
      <c r="B48" s="37"/>
      <c r="C48" s="14" t="s">
        <v>27</v>
      </c>
      <c r="D48" s="15" t="s">
        <v>317</v>
      </c>
      <c r="E48" s="14" t="s">
        <v>10</v>
      </c>
      <c r="F48" s="16">
        <f>(0.6 * 5) + 1.1 + (1.2 * 6)</f>
        <v>11.299999999999999</v>
      </c>
      <c r="G48" s="16"/>
      <c r="H48" s="16">
        <f t="shared" si="0"/>
        <v>0</v>
      </c>
    </row>
    <row r="49" spans="1:8" ht="48" x14ac:dyDescent="0.25">
      <c r="A49" s="37" t="s">
        <v>320</v>
      </c>
      <c r="B49" s="37"/>
      <c r="C49" s="14" t="s">
        <v>25</v>
      </c>
      <c r="D49" s="15" t="s">
        <v>318</v>
      </c>
      <c r="E49" s="14" t="s">
        <v>8</v>
      </c>
      <c r="F49" s="16">
        <v>3</v>
      </c>
      <c r="G49" s="16"/>
      <c r="H49" s="16">
        <f t="shared" si="0"/>
        <v>0</v>
      </c>
    </row>
    <row r="50" spans="1:8" ht="72" x14ac:dyDescent="0.25">
      <c r="A50" s="37" t="s">
        <v>321</v>
      </c>
      <c r="B50" s="37"/>
      <c r="C50" s="14" t="s">
        <v>26</v>
      </c>
      <c r="D50" s="15" t="s">
        <v>319</v>
      </c>
      <c r="E50" s="14" t="s">
        <v>12</v>
      </c>
      <c r="F50" s="16">
        <f>1*2.05*2+1.54*2.64</f>
        <v>8.1655999999999995</v>
      </c>
      <c r="G50" s="16"/>
      <c r="H50" s="16">
        <f t="shared" si="0"/>
        <v>0</v>
      </c>
    </row>
    <row r="51" spans="1:8" ht="72" x14ac:dyDescent="0.25">
      <c r="A51" s="37" t="s">
        <v>322</v>
      </c>
      <c r="B51" s="37"/>
      <c r="C51" s="14" t="s">
        <v>28</v>
      </c>
      <c r="D51" s="15" t="s">
        <v>323</v>
      </c>
      <c r="E51" s="14" t="s">
        <v>12</v>
      </c>
      <c r="F51" s="16">
        <f>14.09+59.55</f>
        <v>73.64</v>
      </c>
      <c r="G51" s="16"/>
      <c r="H51" s="16">
        <f t="shared" si="0"/>
        <v>0</v>
      </c>
    </row>
    <row r="52" spans="1:8" ht="72" x14ac:dyDescent="0.25">
      <c r="A52" s="37" t="s">
        <v>325</v>
      </c>
      <c r="B52" s="37"/>
      <c r="C52" s="14" t="s">
        <v>29</v>
      </c>
      <c r="D52" s="15" t="s">
        <v>324</v>
      </c>
      <c r="E52" s="14" t="s">
        <v>12</v>
      </c>
      <c r="F52" s="16">
        <f>14.09+59.55</f>
        <v>73.64</v>
      </c>
      <c r="G52" s="16"/>
      <c r="H52" s="16">
        <f t="shared" si="0"/>
        <v>0</v>
      </c>
    </row>
    <row r="53" spans="1:8" ht="84" x14ac:dyDescent="0.25">
      <c r="A53" s="37" t="s">
        <v>326</v>
      </c>
      <c r="B53" s="37"/>
      <c r="C53" s="14" t="s">
        <v>30</v>
      </c>
      <c r="D53" s="15" t="s">
        <v>327</v>
      </c>
      <c r="E53" s="14" t="s">
        <v>10</v>
      </c>
      <c r="F53" s="16">
        <f>35.3+151.39</f>
        <v>186.69</v>
      </c>
      <c r="G53" s="16"/>
      <c r="H53" s="16">
        <f t="shared" si="0"/>
        <v>0</v>
      </c>
    </row>
    <row r="54" spans="1:8" ht="84" x14ac:dyDescent="0.25">
      <c r="A54" s="37" t="s">
        <v>328</v>
      </c>
      <c r="B54" s="37"/>
      <c r="C54" s="14" t="s">
        <v>31</v>
      </c>
      <c r="D54" s="15" t="s">
        <v>329</v>
      </c>
      <c r="E54" s="14" t="s">
        <v>12</v>
      </c>
      <c r="F54" s="16">
        <f>3.25+5.87+2.63+2.5+8.06</f>
        <v>22.310000000000002</v>
      </c>
      <c r="G54" s="16"/>
      <c r="H54" s="16">
        <f t="shared" si="0"/>
        <v>0</v>
      </c>
    </row>
    <row r="55" spans="1:8" ht="24" x14ac:dyDescent="0.25">
      <c r="A55" s="37" t="s">
        <v>331</v>
      </c>
      <c r="B55" s="37"/>
      <c r="C55" s="14" t="s">
        <v>32</v>
      </c>
      <c r="D55" s="15" t="s">
        <v>330</v>
      </c>
      <c r="E55" s="14" t="s">
        <v>12</v>
      </c>
      <c r="F55" s="16">
        <f>F54</f>
        <v>22.310000000000002</v>
      </c>
      <c r="G55" s="16"/>
      <c r="H55" s="16">
        <f t="shared" si="0"/>
        <v>0</v>
      </c>
    </row>
    <row r="56" spans="1:8" ht="84" x14ac:dyDescent="0.25">
      <c r="A56" s="37" t="s">
        <v>332</v>
      </c>
      <c r="B56" s="37"/>
      <c r="C56" s="14" t="s">
        <v>33</v>
      </c>
      <c r="D56" s="15" t="s">
        <v>333</v>
      </c>
      <c r="E56" s="14" t="s">
        <v>12</v>
      </c>
      <c r="F56" s="16">
        <f>14.09+59.55</f>
        <v>73.64</v>
      </c>
      <c r="G56" s="16"/>
      <c r="H56" s="16">
        <f t="shared" si="0"/>
        <v>0</v>
      </c>
    </row>
    <row r="57" spans="1:8" ht="72" x14ac:dyDescent="0.25">
      <c r="A57" s="37" t="s">
        <v>334</v>
      </c>
      <c r="B57" s="37"/>
      <c r="C57" s="14" t="s">
        <v>34</v>
      </c>
      <c r="D57" s="15" t="s">
        <v>335</v>
      </c>
      <c r="E57" s="14" t="s">
        <v>12</v>
      </c>
      <c r="F57" s="16">
        <f>14.09+59.55</f>
        <v>73.64</v>
      </c>
      <c r="G57" s="16"/>
      <c r="H57" s="16">
        <f t="shared" si="0"/>
        <v>0</v>
      </c>
    </row>
    <row r="58" spans="1:8" ht="36" x14ac:dyDescent="0.25">
      <c r="A58" s="37" t="s">
        <v>336</v>
      </c>
      <c r="B58" s="37"/>
      <c r="C58" s="14" t="s">
        <v>35</v>
      </c>
      <c r="D58" s="15" t="s">
        <v>337</v>
      </c>
      <c r="E58" s="14" t="s">
        <v>12</v>
      </c>
      <c r="F58" s="16">
        <v>2.36</v>
      </c>
      <c r="G58" s="16"/>
      <c r="H58" s="16">
        <f t="shared" si="0"/>
        <v>0</v>
      </c>
    </row>
    <row r="59" spans="1:8" ht="60" x14ac:dyDescent="0.25">
      <c r="A59" s="37" t="s">
        <v>338</v>
      </c>
      <c r="B59" s="37"/>
      <c r="C59" s="14" t="s">
        <v>36</v>
      </c>
      <c r="D59" s="15" t="s">
        <v>339</v>
      </c>
      <c r="E59" s="14" t="s">
        <v>12</v>
      </c>
      <c r="F59" s="16">
        <f>1.47+1.8+11.33</f>
        <v>14.6</v>
      </c>
      <c r="G59" s="16"/>
      <c r="H59" s="16">
        <f t="shared" si="0"/>
        <v>0</v>
      </c>
    </row>
    <row r="60" spans="1:8" ht="48" x14ac:dyDescent="0.25">
      <c r="A60" s="37" t="s">
        <v>340</v>
      </c>
      <c r="B60" s="37"/>
      <c r="C60" s="14" t="s">
        <v>37</v>
      </c>
      <c r="D60" s="15" t="s">
        <v>341</v>
      </c>
      <c r="E60" s="14" t="s">
        <v>38</v>
      </c>
      <c r="F60" s="16">
        <v>0.25</v>
      </c>
      <c r="G60" s="16"/>
      <c r="H60" s="16">
        <f t="shared" si="0"/>
        <v>0</v>
      </c>
    </row>
    <row r="61" spans="1:8" ht="48" x14ac:dyDescent="0.25">
      <c r="A61" s="37" t="s">
        <v>342</v>
      </c>
      <c r="B61" s="37"/>
      <c r="C61" s="14" t="s">
        <v>39</v>
      </c>
      <c r="D61" s="15" t="s">
        <v>343</v>
      </c>
      <c r="E61" s="14" t="s">
        <v>12</v>
      </c>
      <c r="F61" s="16">
        <f>6.48+3.32</f>
        <v>9.8000000000000007</v>
      </c>
      <c r="G61" s="16"/>
      <c r="H61" s="16">
        <f t="shared" si="0"/>
        <v>0</v>
      </c>
    </row>
    <row r="62" spans="1:8" ht="156" x14ac:dyDescent="0.25">
      <c r="A62" s="37" t="s">
        <v>344</v>
      </c>
      <c r="B62" s="37"/>
      <c r="C62" s="14" t="s">
        <v>40</v>
      </c>
      <c r="D62" s="15" t="s">
        <v>345</v>
      </c>
      <c r="E62" s="14" t="s">
        <v>12</v>
      </c>
      <c r="F62" s="16">
        <f>11.19+44.74+23.87+14.17+6.16+20.86</f>
        <v>120.99</v>
      </c>
      <c r="G62" s="16"/>
      <c r="H62" s="16">
        <f t="shared" si="0"/>
        <v>0</v>
      </c>
    </row>
    <row r="63" spans="1:8" ht="96" x14ac:dyDescent="0.25">
      <c r="A63" s="37" t="s">
        <v>346</v>
      </c>
      <c r="B63" s="37"/>
      <c r="C63" s="14" t="s">
        <v>41</v>
      </c>
      <c r="D63" s="15" t="s">
        <v>347</v>
      </c>
      <c r="E63" s="14" t="s">
        <v>12</v>
      </c>
      <c r="F63" s="16">
        <f>3.25+5.87+2.63+2.5+8.06</f>
        <v>22.310000000000002</v>
      </c>
      <c r="G63" s="16"/>
      <c r="H63" s="16">
        <f t="shared" si="0"/>
        <v>0</v>
      </c>
    </row>
    <row r="64" spans="1:8" ht="48" x14ac:dyDescent="0.25">
      <c r="A64" s="37" t="s">
        <v>354</v>
      </c>
      <c r="B64" s="37"/>
      <c r="C64" s="14" t="s">
        <v>42</v>
      </c>
      <c r="D64" s="15" t="s">
        <v>348</v>
      </c>
      <c r="E64" s="14" t="s">
        <v>38</v>
      </c>
      <c r="F64" s="16">
        <v>0.08</v>
      </c>
      <c r="G64" s="16"/>
      <c r="H64" s="16">
        <f t="shared" si="0"/>
        <v>0</v>
      </c>
    </row>
    <row r="65" spans="1:8" ht="36" x14ac:dyDescent="0.25">
      <c r="A65" s="37" t="s">
        <v>355</v>
      </c>
      <c r="B65" s="37"/>
      <c r="C65" s="14" t="s">
        <v>43</v>
      </c>
      <c r="D65" s="15" t="s">
        <v>349</v>
      </c>
      <c r="E65" s="14" t="s">
        <v>10</v>
      </c>
      <c r="F65" s="16">
        <v>23</v>
      </c>
      <c r="G65" s="16"/>
      <c r="H65" s="16">
        <f t="shared" si="0"/>
        <v>0</v>
      </c>
    </row>
    <row r="66" spans="1:8" ht="36" x14ac:dyDescent="0.25">
      <c r="A66" s="37" t="s">
        <v>356</v>
      </c>
      <c r="B66" s="37"/>
      <c r="C66" s="14" t="s">
        <v>44</v>
      </c>
      <c r="D66" s="15" t="s">
        <v>353</v>
      </c>
      <c r="E66" s="14" t="s">
        <v>45</v>
      </c>
      <c r="F66" s="16">
        <v>188.4</v>
      </c>
      <c r="G66" s="16"/>
      <c r="H66" s="16">
        <f t="shared" si="0"/>
        <v>0</v>
      </c>
    </row>
    <row r="67" spans="1:8" ht="48" x14ac:dyDescent="0.25">
      <c r="A67" s="37" t="s">
        <v>357</v>
      </c>
      <c r="B67" s="37"/>
      <c r="C67" s="14" t="s">
        <v>46</v>
      </c>
      <c r="D67" s="15" t="s">
        <v>350</v>
      </c>
      <c r="E67" s="14" t="s">
        <v>45</v>
      </c>
      <c r="F67" s="16">
        <v>138.16</v>
      </c>
      <c r="G67" s="16"/>
      <c r="H67" s="16">
        <f t="shared" si="0"/>
        <v>0</v>
      </c>
    </row>
    <row r="68" spans="1:8" ht="36" x14ac:dyDescent="0.25">
      <c r="A68" s="37" t="s">
        <v>358</v>
      </c>
      <c r="B68" s="37"/>
      <c r="C68" s="14" t="s">
        <v>47</v>
      </c>
      <c r="D68" s="15" t="s">
        <v>351</v>
      </c>
      <c r="E68" s="14" t="s">
        <v>38</v>
      </c>
      <c r="F68" s="16">
        <v>0.27</v>
      </c>
      <c r="G68" s="16"/>
      <c r="H68" s="16">
        <f t="shared" si="0"/>
        <v>0</v>
      </c>
    </row>
    <row r="69" spans="1:8" ht="60" x14ac:dyDescent="0.25">
      <c r="A69" s="37" t="s">
        <v>359</v>
      </c>
      <c r="B69" s="37"/>
      <c r="C69" s="14" t="s">
        <v>48</v>
      </c>
      <c r="D69" s="15" t="s">
        <v>352</v>
      </c>
      <c r="E69" s="14" t="s">
        <v>38</v>
      </c>
      <c r="F69" s="16">
        <f>0.03+1.64</f>
        <v>1.67</v>
      </c>
      <c r="G69" s="16"/>
      <c r="H69" s="16">
        <f t="shared" si="0"/>
        <v>0</v>
      </c>
    </row>
    <row r="70" spans="1:8" ht="24" x14ac:dyDescent="0.25">
      <c r="A70" s="37" t="s">
        <v>360</v>
      </c>
      <c r="B70" s="37"/>
      <c r="C70" s="14" t="s">
        <v>717</v>
      </c>
      <c r="D70" s="15" t="s">
        <v>361</v>
      </c>
      <c r="E70" s="14" t="s">
        <v>49</v>
      </c>
      <c r="F70" s="16">
        <v>3.75</v>
      </c>
      <c r="G70" s="16"/>
      <c r="H70" s="16">
        <f t="shared" si="0"/>
        <v>0</v>
      </c>
    </row>
    <row r="71" spans="1:8" ht="60" x14ac:dyDescent="0.25">
      <c r="A71" s="37" t="s">
        <v>362</v>
      </c>
      <c r="B71" s="37"/>
      <c r="C71" s="14" t="s">
        <v>50</v>
      </c>
      <c r="D71" s="15" t="s">
        <v>363</v>
      </c>
      <c r="E71" s="14" t="s">
        <v>38</v>
      </c>
      <c r="F71" s="16">
        <v>0.28000000000000003</v>
      </c>
      <c r="G71" s="16"/>
      <c r="H71" s="16">
        <f t="shared" si="0"/>
        <v>0</v>
      </c>
    </row>
    <row r="72" spans="1:8" ht="24" x14ac:dyDescent="0.25">
      <c r="A72" s="37" t="s">
        <v>364</v>
      </c>
      <c r="B72" s="37"/>
      <c r="C72" s="14" t="s">
        <v>717</v>
      </c>
      <c r="D72" s="15" t="s">
        <v>365</v>
      </c>
      <c r="E72" s="14" t="s">
        <v>49</v>
      </c>
      <c r="F72" s="16">
        <v>0.31</v>
      </c>
      <c r="G72" s="16"/>
      <c r="H72" s="16">
        <f t="shared" si="0"/>
        <v>0</v>
      </c>
    </row>
    <row r="73" spans="1:8" ht="72" x14ac:dyDescent="0.25">
      <c r="A73" s="37" t="s">
        <v>366</v>
      </c>
      <c r="B73" s="37"/>
      <c r="C73" s="14" t="s">
        <v>51</v>
      </c>
      <c r="D73" s="15" t="s">
        <v>367</v>
      </c>
      <c r="E73" s="14" t="s">
        <v>38</v>
      </c>
      <c r="F73" s="16">
        <f>1.33+0.34+0.08+2.36+1.79</f>
        <v>5.9</v>
      </c>
      <c r="G73" s="16"/>
      <c r="H73" s="16">
        <f t="shared" si="0"/>
        <v>0</v>
      </c>
    </row>
    <row r="74" spans="1:8" ht="48" x14ac:dyDescent="0.25">
      <c r="A74" s="37" t="s">
        <v>368</v>
      </c>
      <c r="B74" s="37"/>
      <c r="C74" s="14" t="s">
        <v>52</v>
      </c>
      <c r="D74" s="15" t="s">
        <v>369</v>
      </c>
      <c r="E74" s="14" t="s">
        <v>38</v>
      </c>
      <c r="F74" s="16">
        <v>5.9</v>
      </c>
      <c r="G74" s="16"/>
      <c r="H74" s="16">
        <f t="shared" si="0"/>
        <v>0</v>
      </c>
    </row>
    <row r="75" spans="1:8" ht="72" x14ac:dyDescent="0.25">
      <c r="A75" s="37" t="s">
        <v>370</v>
      </c>
      <c r="B75" s="37"/>
      <c r="C75" s="14" t="s">
        <v>53</v>
      </c>
      <c r="D75" s="15" t="s">
        <v>371</v>
      </c>
      <c r="E75" s="14" t="s">
        <v>38</v>
      </c>
      <c r="F75" s="16">
        <f>0.45+0.67+1.84+1.47+0.19+2.19+0.6+0.15+2.15+1.84</f>
        <v>11.55</v>
      </c>
      <c r="G75" s="16"/>
      <c r="H75" s="16">
        <f t="shared" si="0"/>
        <v>0</v>
      </c>
    </row>
    <row r="76" spans="1:8" ht="36" x14ac:dyDescent="0.25">
      <c r="A76" s="37" t="s">
        <v>372</v>
      </c>
      <c r="B76" s="37"/>
      <c r="C76" s="14" t="s">
        <v>717</v>
      </c>
      <c r="D76" s="15" t="s">
        <v>373</v>
      </c>
      <c r="E76" s="14" t="s">
        <v>49</v>
      </c>
      <c r="F76" s="16">
        <v>20.78</v>
      </c>
      <c r="G76" s="16"/>
      <c r="H76" s="17">
        <f t="shared" si="0"/>
        <v>0</v>
      </c>
    </row>
    <row r="77" spans="1:8" x14ac:dyDescent="0.25">
      <c r="A77" s="42" t="s">
        <v>54</v>
      </c>
      <c r="B77" s="42"/>
      <c r="C77" s="10"/>
      <c r="D77" s="39" t="s">
        <v>55</v>
      </c>
      <c r="E77" s="39"/>
      <c r="F77" s="39"/>
      <c r="G77" s="40"/>
      <c r="H77" s="18">
        <f>SUM(H78:H97)</f>
        <v>0</v>
      </c>
    </row>
    <row r="78" spans="1:8" ht="48" x14ac:dyDescent="0.25">
      <c r="A78" s="37" t="s">
        <v>374</v>
      </c>
      <c r="B78" s="37"/>
      <c r="C78" s="14" t="s">
        <v>56</v>
      </c>
      <c r="D78" s="15" t="s">
        <v>375</v>
      </c>
      <c r="E78" s="14" t="s">
        <v>10</v>
      </c>
      <c r="F78" s="16">
        <v>29.7</v>
      </c>
      <c r="G78" s="16"/>
      <c r="H78" s="19">
        <f>F78*G78</f>
        <v>0</v>
      </c>
    </row>
    <row r="79" spans="1:8" ht="48" x14ac:dyDescent="0.25">
      <c r="A79" s="37" t="s">
        <v>376</v>
      </c>
      <c r="B79" s="37"/>
      <c r="C79" s="14" t="s">
        <v>57</v>
      </c>
      <c r="D79" s="15" t="s">
        <v>377</v>
      </c>
      <c r="E79" s="14" t="s">
        <v>10</v>
      </c>
      <c r="F79" s="16">
        <v>7</v>
      </c>
      <c r="G79" s="16"/>
      <c r="H79" s="19">
        <f t="shared" ref="H79:H97" si="1">F79*G79</f>
        <v>0</v>
      </c>
    </row>
    <row r="80" spans="1:8" ht="72" x14ac:dyDescent="0.25">
      <c r="A80" s="37" t="s">
        <v>378</v>
      </c>
      <c r="B80" s="37"/>
      <c r="C80" s="14" t="s">
        <v>58</v>
      </c>
      <c r="D80" s="15" t="s">
        <v>693</v>
      </c>
      <c r="E80" s="14" t="s">
        <v>59</v>
      </c>
      <c r="F80" s="16">
        <v>0.42</v>
      </c>
      <c r="G80" s="16"/>
      <c r="H80" s="19">
        <f t="shared" si="1"/>
        <v>0</v>
      </c>
    </row>
    <row r="81" spans="1:8" ht="24" x14ac:dyDescent="0.25">
      <c r="A81" s="37" t="s">
        <v>381</v>
      </c>
      <c r="B81" s="37"/>
      <c r="C81" s="14" t="s">
        <v>60</v>
      </c>
      <c r="D81" s="15" t="s">
        <v>379</v>
      </c>
      <c r="E81" s="14" t="s">
        <v>10</v>
      </c>
      <c r="F81" s="16">
        <v>29.7</v>
      </c>
      <c r="G81" s="16"/>
      <c r="H81" s="19">
        <f t="shared" si="1"/>
        <v>0</v>
      </c>
    </row>
    <row r="82" spans="1:8" ht="144" x14ac:dyDescent="0.25">
      <c r="A82" s="37" t="s">
        <v>382</v>
      </c>
      <c r="B82" s="37"/>
      <c r="C82" s="14" t="s">
        <v>61</v>
      </c>
      <c r="D82" s="15" t="s">
        <v>380</v>
      </c>
      <c r="E82" s="14" t="s">
        <v>12</v>
      </c>
      <c r="F82" s="16">
        <f>15.26+167.04+21.62+10.75+5.41+0.26+17.16+3.65</f>
        <v>241.14999999999998</v>
      </c>
      <c r="G82" s="16"/>
      <c r="H82" s="19">
        <f t="shared" si="1"/>
        <v>0</v>
      </c>
    </row>
    <row r="83" spans="1:8" ht="78.75" customHeight="1" x14ac:dyDescent="0.25">
      <c r="A83" s="37" t="s">
        <v>383</v>
      </c>
      <c r="B83" s="37"/>
      <c r="C83" s="14" t="s">
        <v>62</v>
      </c>
      <c r="D83" s="15" t="s">
        <v>384</v>
      </c>
      <c r="E83" s="14" t="s">
        <v>10</v>
      </c>
      <c r="F83" s="16">
        <v>144</v>
      </c>
      <c r="G83" s="16"/>
      <c r="H83" s="19">
        <f t="shared" si="1"/>
        <v>0</v>
      </c>
    </row>
    <row r="84" spans="1:8" ht="72" x14ac:dyDescent="0.25">
      <c r="A84" s="37" t="s">
        <v>385</v>
      </c>
      <c r="B84" s="37"/>
      <c r="C84" s="14" t="s">
        <v>63</v>
      </c>
      <c r="D84" s="15" t="s">
        <v>386</v>
      </c>
      <c r="E84" s="14" t="s">
        <v>59</v>
      </c>
      <c r="F84" s="16">
        <v>0.03</v>
      </c>
      <c r="G84" s="16"/>
      <c r="H84" s="19">
        <f t="shared" si="1"/>
        <v>0</v>
      </c>
    </row>
    <row r="85" spans="1:8" ht="72" x14ac:dyDescent="0.25">
      <c r="A85" s="37" t="s">
        <v>387</v>
      </c>
      <c r="B85" s="37"/>
      <c r="C85" s="14" t="s">
        <v>64</v>
      </c>
      <c r="D85" s="15" t="s">
        <v>388</v>
      </c>
      <c r="E85" s="14" t="s">
        <v>38</v>
      </c>
      <c r="F85" s="16">
        <v>0.1</v>
      </c>
      <c r="G85" s="16"/>
      <c r="H85" s="19">
        <f t="shared" si="1"/>
        <v>0</v>
      </c>
    </row>
    <row r="86" spans="1:8" ht="120" x14ac:dyDescent="0.25">
      <c r="A86" s="37" t="s">
        <v>389</v>
      </c>
      <c r="B86" s="37"/>
      <c r="C86" s="14" t="s">
        <v>65</v>
      </c>
      <c r="D86" s="15" t="s">
        <v>390</v>
      </c>
      <c r="E86" s="14" t="s">
        <v>12</v>
      </c>
      <c r="F86" s="16">
        <v>274.14</v>
      </c>
      <c r="G86" s="16"/>
      <c r="H86" s="19">
        <f t="shared" si="1"/>
        <v>0</v>
      </c>
    </row>
    <row r="87" spans="1:8" ht="48" x14ac:dyDescent="0.25">
      <c r="A87" s="37" t="s">
        <v>391</v>
      </c>
      <c r="B87" s="37"/>
      <c r="C87" s="14" t="s">
        <v>66</v>
      </c>
      <c r="D87" s="15" t="s">
        <v>392</v>
      </c>
      <c r="E87" s="14" t="s">
        <v>12</v>
      </c>
      <c r="F87" s="16">
        <v>274.14</v>
      </c>
      <c r="G87" s="16"/>
      <c r="H87" s="19">
        <f t="shared" si="1"/>
        <v>0</v>
      </c>
    </row>
    <row r="88" spans="1:8" ht="72" x14ac:dyDescent="0.25">
      <c r="A88" s="37" t="s">
        <v>393</v>
      </c>
      <c r="B88" s="37"/>
      <c r="C88" s="14" t="s">
        <v>67</v>
      </c>
      <c r="D88" s="15" t="s">
        <v>394</v>
      </c>
      <c r="E88" s="14" t="s">
        <v>12</v>
      </c>
      <c r="F88" s="16">
        <v>274.14</v>
      </c>
      <c r="G88" s="16"/>
      <c r="H88" s="19">
        <f t="shared" si="1"/>
        <v>0</v>
      </c>
    </row>
    <row r="89" spans="1:8" ht="108" x14ac:dyDescent="0.25">
      <c r="A89" s="37" t="s">
        <v>395</v>
      </c>
      <c r="B89" s="37"/>
      <c r="C89" s="14" t="s">
        <v>68</v>
      </c>
      <c r="D89" s="15" t="s">
        <v>396</v>
      </c>
      <c r="E89" s="14" t="s">
        <v>12</v>
      </c>
      <c r="F89" s="16">
        <f>2.59+2.2+2.74+4.57</f>
        <v>12.100000000000001</v>
      </c>
      <c r="G89" s="16"/>
      <c r="H89" s="19">
        <f t="shared" si="1"/>
        <v>0</v>
      </c>
    </row>
    <row r="90" spans="1:8" ht="36" x14ac:dyDescent="0.25">
      <c r="A90" s="37" t="s">
        <v>397</v>
      </c>
      <c r="B90" s="37"/>
      <c r="C90" s="14" t="s">
        <v>69</v>
      </c>
      <c r="D90" s="15" t="s">
        <v>398</v>
      </c>
      <c r="E90" s="14" t="s">
        <v>10</v>
      </c>
      <c r="F90" s="16">
        <v>28.55</v>
      </c>
      <c r="G90" s="16"/>
      <c r="H90" s="19">
        <f t="shared" si="1"/>
        <v>0</v>
      </c>
    </row>
    <row r="91" spans="1:8" ht="36" x14ac:dyDescent="0.25">
      <c r="A91" s="37" t="s">
        <v>399</v>
      </c>
      <c r="B91" s="37"/>
      <c r="C91" s="14" t="s">
        <v>70</v>
      </c>
      <c r="D91" s="15" t="s">
        <v>400</v>
      </c>
      <c r="E91" s="14" t="s">
        <v>10</v>
      </c>
      <c r="F91" s="16">
        <v>6.08</v>
      </c>
      <c r="G91" s="16"/>
      <c r="H91" s="19">
        <f t="shared" si="1"/>
        <v>0</v>
      </c>
    </row>
    <row r="92" spans="1:8" ht="48" x14ac:dyDescent="0.25">
      <c r="A92" s="37" t="s">
        <v>401</v>
      </c>
      <c r="B92" s="37"/>
      <c r="C92" s="14" t="s">
        <v>71</v>
      </c>
      <c r="D92" s="15" t="s">
        <v>402</v>
      </c>
      <c r="E92" s="14" t="s">
        <v>10</v>
      </c>
      <c r="F92" s="16">
        <v>15.6</v>
      </c>
      <c r="G92" s="16"/>
      <c r="H92" s="19">
        <f t="shared" si="1"/>
        <v>0</v>
      </c>
    </row>
    <row r="93" spans="1:8" ht="48" x14ac:dyDescent="0.25">
      <c r="A93" s="37" t="s">
        <v>404</v>
      </c>
      <c r="B93" s="37"/>
      <c r="C93" s="14" t="s">
        <v>72</v>
      </c>
      <c r="D93" s="15" t="s">
        <v>403</v>
      </c>
      <c r="E93" s="14" t="s">
        <v>10</v>
      </c>
      <c r="F93" s="16">
        <v>3.9</v>
      </c>
      <c r="G93" s="16"/>
      <c r="H93" s="19">
        <f t="shared" si="1"/>
        <v>0</v>
      </c>
    </row>
    <row r="94" spans="1:8" ht="84" x14ac:dyDescent="0.25">
      <c r="A94" s="37" t="s">
        <v>405</v>
      </c>
      <c r="B94" s="37"/>
      <c r="C94" s="14" t="s">
        <v>73</v>
      </c>
      <c r="D94" s="15" t="s">
        <v>406</v>
      </c>
      <c r="E94" s="14" t="s">
        <v>12</v>
      </c>
      <c r="F94" s="16">
        <v>4.37</v>
      </c>
      <c r="G94" s="16"/>
      <c r="H94" s="19">
        <f t="shared" si="1"/>
        <v>0</v>
      </c>
    </row>
    <row r="95" spans="1:8" ht="89.25" customHeight="1" x14ac:dyDescent="0.25">
      <c r="A95" s="37" t="s">
        <v>407</v>
      </c>
      <c r="B95" s="37"/>
      <c r="C95" s="14" t="s">
        <v>74</v>
      </c>
      <c r="D95" s="15" t="s">
        <v>724</v>
      </c>
      <c r="E95" s="14" t="s">
        <v>12</v>
      </c>
      <c r="F95" s="16">
        <f>141.1+14.98+15.76+16.07+16.22+34.94</f>
        <v>239.06999999999996</v>
      </c>
      <c r="G95" s="16"/>
      <c r="H95" s="19">
        <f t="shared" si="1"/>
        <v>0</v>
      </c>
    </row>
    <row r="96" spans="1:8" ht="126.75" customHeight="1" x14ac:dyDescent="0.25">
      <c r="A96" s="37" t="s">
        <v>408</v>
      </c>
      <c r="B96" s="37"/>
      <c r="C96" s="14" t="s">
        <v>75</v>
      </c>
      <c r="D96" s="15" t="s">
        <v>725</v>
      </c>
      <c r="E96" s="14" t="s">
        <v>12</v>
      </c>
      <c r="F96" s="16">
        <v>245.56</v>
      </c>
      <c r="G96" s="16"/>
      <c r="H96" s="19">
        <f t="shared" si="1"/>
        <v>0</v>
      </c>
    </row>
    <row r="97" spans="1:8" ht="60" x14ac:dyDescent="0.25">
      <c r="A97" s="37" t="s">
        <v>409</v>
      </c>
      <c r="B97" s="37"/>
      <c r="C97" s="14" t="s">
        <v>76</v>
      </c>
      <c r="D97" s="15" t="s">
        <v>410</v>
      </c>
      <c r="E97" s="14" t="s">
        <v>12</v>
      </c>
      <c r="F97" s="16">
        <v>27.85</v>
      </c>
      <c r="G97" s="16"/>
      <c r="H97" s="20">
        <f t="shared" si="1"/>
        <v>0</v>
      </c>
    </row>
    <row r="98" spans="1:8" x14ac:dyDescent="0.25">
      <c r="A98" s="42" t="s">
        <v>77</v>
      </c>
      <c r="B98" s="42"/>
      <c r="C98" s="10"/>
      <c r="D98" s="39" t="s">
        <v>78</v>
      </c>
      <c r="E98" s="39"/>
      <c r="F98" s="39"/>
      <c r="G98" s="40"/>
      <c r="H98" s="18">
        <f>SUM(H99:H108)</f>
        <v>0</v>
      </c>
    </row>
    <row r="99" spans="1:8" ht="48" x14ac:dyDescent="0.25">
      <c r="A99" s="37" t="s">
        <v>411</v>
      </c>
      <c r="B99" s="37"/>
      <c r="C99" s="14" t="s">
        <v>79</v>
      </c>
      <c r="D99" s="15" t="s">
        <v>412</v>
      </c>
      <c r="E99" s="14" t="s">
        <v>10</v>
      </c>
      <c r="F99" s="16">
        <v>23</v>
      </c>
      <c r="G99" s="16"/>
      <c r="H99" s="19">
        <f>F99*G99</f>
        <v>0</v>
      </c>
    </row>
    <row r="100" spans="1:8" ht="60" x14ac:dyDescent="0.25">
      <c r="A100" s="37" t="s">
        <v>413</v>
      </c>
      <c r="B100" s="37"/>
      <c r="C100" s="14" t="s">
        <v>80</v>
      </c>
      <c r="D100" s="15" t="s">
        <v>414</v>
      </c>
      <c r="E100" s="14" t="s">
        <v>12</v>
      </c>
      <c r="F100" s="16">
        <f>14.09+59.55</f>
        <v>73.64</v>
      </c>
      <c r="G100" s="16"/>
      <c r="H100" s="19">
        <f t="shared" ref="H100:H108" si="2">F100*G100</f>
        <v>0</v>
      </c>
    </row>
    <row r="101" spans="1:8" ht="84" x14ac:dyDescent="0.25">
      <c r="A101" s="37" t="s">
        <v>415</v>
      </c>
      <c r="B101" s="37"/>
      <c r="C101" s="14" t="s">
        <v>81</v>
      </c>
      <c r="D101" s="15" t="s">
        <v>416</v>
      </c>
      <c r="E101" s="14" t="s">
        <v>38</v>
      </c>
      <c r="F101" s="16">
        <f>1.97+8.34</f>
        <v>10.31</v>
      </c>
      <c r="G101" s="16"/>
      <c r="H101" s="19">
        <f t="shared" si="2"/>
        <v>0</v>
      </c>
    </row>
    <row r="102" spans="1:8" ht="48" x14ac:dyDescent="0.25">
      <c r="A102" s="37" t="s">
        <v>417</v>
      </c>
      <c r="B102" s="37"/>
      <c r="C102" s="14" t="s">
        <v>82</v>
      </c>
      <c r="D102" s="15" t="s">
        <v>418</v>
      </c>
      <c r="E102" s="14" t="s">
        <v>12</v>
      </c>
      <c r="F102" s="16">
        <f>14.09+59.55</f>
        <v>73.64</v>
      </c>
      <c r="G102" s="16"/>
      <c r="H102" s="19">
        <f t="shared" si="2"/>
        <v>0</v>
      </c>
    </row>
    <row r="103" spans="1:8" ht="48" x14ac:dyDescent="0.25">
      <c r="A103" s="37" t="s">
        <v>419</v>
      </c>
      <c r="B103" s="37"/>
      <c r="C103" s="14" t="s">
        <v>83</v>
      </c>
      <c r="D103" s="15" t="s">
        <v>420</v>
      </c>
      <c r="E103" s="14" t="s">
        <v>12</v>
      </c>
      <c r="F103" s="16">
        <f>14.09+59.55</f>
        <v>73.64</v>
      </c>
      <c r="G103" s="16"/>
      <c r="H103" s="19">
        <f t="shared" si="2"/>
        <v>0</v>
      </c>
    </row>
    <row r="104" spans="1:8" ht="36" x14ac:dyDescent="0.25">
      <c r="A104" s="37" t="s">
        <v>421</v>
      </c>
      <c r="B104" s="37"/>
      <c r="C104" s="14" t="s">
        <v>84</v>
      </c>
      <c r="D104" s="15" t="s">
        <v>422</v>
      </c>
      <c r="E104" s="14" t="s">
        <v>12</v>
      </c>
      <c r="F104" s="16">
        <v>4.6100000000000003</v>
      </c>
      <c r="G104" s="16"/>
      <c r="H104" s="19">
        <f t="shared" si="2"/>
        <v>0</v>
      </c>
    </row>
    <row r="105" spans="1:8" ht="60" x14ac:dyDescent="0.25">
      <c r="A105" s="37" t="s">
        <v>423</v>
      </c>
      <c r="B105" s="37"/>
      <c r="C105" s="14" t="s">
        <v>85</v>
      </c>
      <c r="D105" s="15" t="s">
        <v>424</v>
      </c>
      <c r="E105" s="14" t="s">
        <v>38</v>
      </c>
      <c r="F105" s="16">
        <f>0.85+3.57</f>
        <v>4.42</v>
      </c>
      <c r="G105" s="16"/>
      <c r="H105" s="19">
        <f t="shared" si="2"/>
        <v>0</v>
      </c>
    </row>
    <row r="106" spans="1:8" ht="96" x14ac:dyDescent="0.25">
      <c r="A106" s="37" t="s">
        <v>425</v>
      </c>
      <c r="B106" s="37"/>
      <c r="C106" s="14" t="s">
        <v>86</v>
      </c>
      <c r="D106" s="15" t="s">
        <v>426</v>
      </c>
      <c r="E106" s="14" t="s">
        <v>12</v>
      </c>
      <c r="F106" s="16">
        <f>4.82+5.62+9.63+2.31</f>
        <v>22.38</v>
      </c>
      <c r="G106" s="16"/>
      <c r="H106" s="19">
        <f t="shared" si="2"/>
        <v>0</v>
      </c>
    </row>
    <row r="107" spans="1:8" ht="36" x14ac:dyDescent="0.25">
      <c r="A107" s="37" t="s">
        <v>427</v>
      </c>
      <c r="B107" s="37"/>
      <c r="C107" s="14" t="s">
        <v>87</v>
      </c>
      <c r="D107" s="15" t="s">
        <v>428</v>
      </c>
      <c r="E107" s="14" t="s">
        <v>12</v>
      </c>
      <c r="F107" s="16">
        <f>F106</f>
        <v>22.38</v>
      </c>
      <c r="G107" s="16"/>
      <c r="H107" s="19">
        <f t="shared" si="2"/>
        <v>0</v>
      </c>
    </row>
    <row r="108" spans="1:8" ht="72" x14ac:dyDescent="0.25">
      <c r="A108" s="37" t="s">
        <v>429</v>
      </c>
      <c r="B108" s="37"/>
      <c r="C108" s="14" t="s">
        <v>88</v>
      </c>
      <c r="D108" s="15" t="s">
        <v>430</v>
      </c>
      <c r="E108" s="14" t="s">
        <v>12</v>
      </c>
      <c r="F108" s="16">
        <f>F106</f>
        <v>22.38</v>
      </c>
      <c r="G108" s="16"/>
      <c r="H108" s="20">
        <f t="shared" si="2"/>
        <v>0</v>
      </c>
    </row>
    <row r="109" spans="1:8" x14ac:dyDescent="0.25">
      <c r="A109" s="42" t="s">
        <v>89</v>
      </c>
      <c r="B109" s="42"/>
      <c r="C109" s="10"/>
      <c r="D109" s="39" t="s">
        <v>90</v>
      </c>
      <c r="E109" s="39"/>
      <c r="F109" s="39"/>
      <c r="G109" s="40"/>
      <c r="H109" s="18">
        <f>SUM(H110:H134)</f>
        <v>0</v>
      </c>
    </row>
    <row r="110" spans="1:8" ht="48" x14ac:dyDescent="0.25">
      <c r="A110" s="37" t="s">
        <v>431</v>
      </c>
      <c r="B110" s="37"/>
      <c r="C110" s="14" t="s">
        <v>91</v>
      </c>
      <c r="D110" s="15" t="s">
        <v>432</v>
      </c>
      <c r="E110" s="14" t="s">
        <v>38</v>
      </c>
      <c r="F110" s="16">
        <v>0.16</v>
      </c>
      <c r="G110" s="16"/>
      <c r="H110" s="19">
        <f>F110*G110</f>
        <v>0</v>
      </c>
    </row>
    <row r="111" spans="1:8" ht="36" x14ac:dyDescent="0.25">
      <c r="A111" s="37" t="s">
        <v>433</v>
      </c>
      <c r="B111" s="37"/>
      <c r="C111" s="14" t="s">
        <v>92</v>
      </c>
      <c r="D111" s="15" t="s">
        <v>434</v>
      </c>
      <c r="E111" s="14" t="s">
        <v>93</v>
      </c>
      <c r="F111" s="16">
        <v>11.86</v>
      </c>
      <c r="G111" s="16"/>
      <c r="H111" s="19">
        <f t="shared" ref="H111:H134" si="3">F111*G111</f>
        <v>0</v>
      </c>
    </row>
    <row r="112" spans="1:8" ht="36" x14ac:dyDescent="0.25">
      <c r="A112" s="37" t="s">
        <v>435</v>
      </c>
      <c r="B112" s="37"/>
      <c r="C112" s="14" t="s">
        <v>94</v>
      </c>
      <c r="D112" s="15" t="s">
        <v>436</v>
      </c>
      <c r="E112" s="14" t="s">
        <v>93</v>
      </c>
      <c r="F112" s="16">
        <v>2.14</v>
      </c>
      <c r="G112" s="16"/>
      <c r="H112" s="19">
        <f t="shared" si="3"/>
        <v>0</v>
      </c>
    </row>
    <row r="113" spans="1:8" ht="90.75" customHeight="1" x14ac:dyDescent="0.25">
      <c r="A113" s="37" t="s">
        <v>437</v>
      </c>
      <c r="B113" s="37"/>
      <c r="C113" s="14" t="s">
        <v>95</v>
      </c>
      <c r="D113" s="15" t="s">
        <v>438</v>
      </c>
      <c r="E113" s="14" t="s">
        <v>38</v>
      </c>
      <c r="F113" s="16">
        <f>0.74+1.01+0.19</f>
        <v>1.94</v>
      </c>
      <c r="G113" s="16"/>
      <c r="H113" s="19">
        <f t="shared" si="3"/>
        <v>0</v>
      </c>
    </row>
    <row r="114" spans="1:8" ht="84" x14ac:dyDescent="0.25">
      <c r="A114" s="37" t="s">
        <v>439</v>
      </c>
      <c r="B114" s="37"/>
      <c r="C114" s="14" t="s">
        <v>42</v>
      </c>
      <c r="D114" s="15" t="s">
        <v>440</v>
      </c>
      <c r="E114" s="14" t="s">
        <v>38</v>
      </c>
      <c r="F114" s="16">
        <f>0.11+0.11+0.11</f>
        <v>0.33</v>
      </c>
      <c r="G114" s="16"/>
      <c r="H114" s="19">
        <f t="shared" si="3"/>
        <v>0</v>
      </c>
    </row>
    <row r="115" spans="1:8" ht="73.5" customHeight="1" x14ac:dyDescent="0.25">
      <c r="A115" s="37" t="s">
        <v>441</v>
      </c>
      <c r="B115" s="37"/>
      <c r="C115" s="14" t="s">
        <v>96</v>
      </c>
      <c r="D115" s="15" t="s">
        <v>718</v>
      </c>
      <c r="E115" s="14" t="s">
        <v>10</v>
      </c>
      <c r="F115" s="16">
        <f>4.5+4.5+4.5</f>
        <v>13.5</v>
      </c>
      <c r="G115" s="16"/>
      <c r="H115" s="19">
        <f t="shared" si="3"/>
        <v>0</v>
      </c>
    </row>
    <row r="116" spans="1:8" ht="48" x14ac:dyDescent="0.25">
      <c r="A116" s="37" t="s">
        <v>442</v>
      </c>
      <c r="B116" s="37"/>
      <c r="C116" s="14" t="s">
        <v>47</v>
      </c>
      <c r="D116" s="15" t="s">
        <v>443</v>
      </c>
      <c r="E116" s="14" t="s">
        <v>38</v>
      </c>
      <c r="F116" s="16">
        <v>0.04</v>
      </c>
      <c r="G116" s="16"/>
      <c r="H116" s="19">
        <f t="shared" si="3"/>
        <v>0</v>
      </c>
    </row>
    <row r="117" spans="1:8" ht="36" x14ac:dyDescent="0.25">
      <c r="A117" s="37" t="s">
        <v>444</v>
      </c>
      <c r="B117" s="37"/>
      <c r="C117" s="14" t="s">
        <v>97</v>
      </c>
      <c r="D117" s="15" t="s">
        <v>445</v>
      </c>
      <c r="E117" s="14" t="s">
        <v>38</v>
      </c>
      <c r="F117" s="16">
        <v>0.01</v>
      </c>
      <c r="G117" s="16"/>
      <c r="H117" s="19">
        <f t="shared" si="3"/>
        <v>0</v>
      </c>
    </row>
    <row r="118" spans="1:8" ht="48" x14ac:dyDescent="0.25">
      <c r="A118" s="37" t="s">
        <v>446</v>
      </c>
      <c r="B118" s="37"/>
      <c r="C118" s="14" t="s">
        <v>98</v>
      </c>
      <c r="D118" s="15" t="s">
        <v>447</v>
      </c>
      <c r="E118" s="14" t="s">
        <v>12</v>
      </c>
      <c r="F118" s="16">
        <v>1.56</v>
      </c>
      <c r="G118" s="16"/>
      <c r="H118" s="19">
        <f t="shared" si="3"/>
        <v>0</v>
      </c>
    </row>
    <row r="119" spans="1:8" ht="48" x14ac:dyDescent="0.25">
      <c r="A119" s="37" t="s">
        <v>448</v>
      </c>
      <c r="B119" s="37"/>
      <c r="C119" s="14" t="s">
        <v>99</v>
      </c>
      <c r="D119" s="15" t="s">
        <v>449</v>
      </c>
      <c r="E119" s="14" t="s">
        <v>12</v>
      </c>
      <c r="F119" s="16">
        <v>1.56</v>
      </c>
      <c r="G119" s="16"/>
      <c r="H119" s="19">
        <f t="shared" si="3"/>
        <v>0</v>
      </c>
    </row>
    <row r="120" spans="1:8" ht="77.25" customHeight="1" x14ac:dyDescent="0.25">
      <c r="A120" s="37" t="s">
        <v>450</v>
      </c>
      <c r="B120" s="37"/>
      <c r="C120" s="14" t="s">
        <v>100</v>
      </c>
      <c r="D120" s="15" t="s">
        <v>451</v>
      </c>
      <c r="E120" s="14" t="s">
        <v>10</v>
      </c>
      <c r="F120" s="16">
        <v>3.2</v>
      </c>
      <c r="G120" s="16"/>
      <c r="H120" s="19">
        <f t="shared" si="3"/>
        <v>0</v>
      </c>
    </row>
    <row r="121" spans="1:8" ht="36" x14ac:dyDescent="0.25">
      <c r="A121" s="37" t="s">
        <v>452</v>
      </c>
      <c r="B121" s="37"/>
      <c r="C121" s="14" t="s">
        <v>101</v>
      </c>
      <c r="D121" s="15" t="s">
        <v>453</v>
      </c>
      <c r="E121" s="14" t="s">
        <v>102</v>
      </c>
      <c r="F121" s="16">
        <v>6</v>
      </c>
      <c r="G121" s="16"/>
      <c r="H121" s="19">
        <f t="shared" si="3"/>
        <v>0</v>
      </c>
    </row>
    <row r="122" spans="1:8" ht="30" customHeight="1" x14ac:dyDescent="0.25">
      <c r="A122" s="37" t="s">
        <v>454</v>
      </c>
      <c r="B122" s="37"/>
      <c r="C122" s="14" t="s">
        <v>103</v>
      </c>
      <c r="D122" s="15" t="s">
        <v>455</v>
      </c>
      <c r="E122" s="14" t="s">
        <v>8</v>
      </c>
      <c r="F122" s="16">
        <v>3</v>
      </c>
      <c r="G122" s="16"/>
      <c r="H122" s="19">
        <f t="shared" si="3"/>
        <v>0</v>
      </c>
    </row>
    <row r="123" spans="1:8" ht="96" x14ac:dyDescent="0.25">
      <c r="A123" s="37" t="s">
        <v>456</v>
      </c>
      <c r="B123" s="37"/>
      <c r="C123" s="14" t="s">
        <v>104</v>
      </c>
      <c r="D123" s="15" t="s">
        <v>457</v>
      </c>
      <c r="E123" s="14" t="s">
        <v>12</v>
      </c>
      <c r="F123" s="16">
        <f>2.35+2.05+2.13</f>
        <v>6.53</v>
      </c>
      <c r="G123" s="16"/>
      <c r="H123" s="19">
        <f t="shared" si="3"/>
        <v>0</v>
      </c>
    </row>
    <row r="124" spans="1:8" ht="144" x14ac:dyDescent="0.25">
      <c r="A124" s="37" t="s">
        <v>458</v>
      </c>
      <c r="B124" s="37"/>
      <c r="C124" s="14" t="s">
        <v>105</v>
      </c>
      <c r="D124" s="15" t="s">
        <v>459</v>
      </c>
      <c r="E124" s="14" t="s">
        <v>38</v>
      </c>
      <c r="F124" s="16">
        <f>0.02+0.42+0.17+0.86</f>
        <v>1.47</v>
      </c>
      <c r="G124" s="16"/>
      <c r="H124" s="19">
        <f t="shared" si="3"/>
        <v>0</v>
      </c>
    </row>
    <row r="125" spans="1:8" ht="48" x14ac:dyDescent="0.25">
      <c r="A125" s="37" t="s">
        <v>460</v>
      </c>
      <c r="B125" s="37"/>
      <c r="C125" s="14" t="s">
        <v>106</v>
      </c>
      <c r="D125" s="15" t="s">
        <v>461</v>
      </c>
      <c r="E125" s="14" t="s">
        <v>12</v>
      </c>
      <c r="F125" s="16">
        <v>0.38</v>
      </c>
      <c r="G125" s="16"/>
      <c r="H125" s="19">
        <f t="shared" si="3"/>
        <v>0</v>
      </c>
    </row>
    <row r="126" spans="1:8" ht="24" x14ac:dyDescent="0.25">
      <c r="A126" s="37" t="s">
        <v>462</v>
      </c>
      <c r="B126" s="37"/>
      <c r="C126" s="14" t="s">
        <v>107</v>
      </c>
      <c r="D126" s="15" t="s">
        <v>463</v>
      </c>
      <c r="E126" s="14" t="s">
        <v>10</v>
      </c>
      <c r="F126" s="16">
        <v>2.4</v>
      </c>
      <c r="G126" s="16"/>
      <c r="H126" s="19">
        <f t="shared" si="3"/>
        <v>0</v>
      </c>
    </row>
    <row r="127" spans="1:8" ht="84" x14ac:dyDescent="0.25">
      <c r="A127" s="37" t="s">
        <v>464</v>
      </c>
      <c r="B127" s="37"/>
      <c r="C127" s="14" t="s">
        <v>108</v>
      </c>
      <c r="D127" s="15" t="s">
        <v>465</v>
      </c>
      <c r="E127" s="14" t="s">
        <v>38</v>
      </c>
      <c r="F127" s="16">
        <f>0.17+0.18+0.53</f>
        <v>0.88</v>
      </c>
      <c r="G127" s="16"/>
      <c r="H127" s="19">
        <f t="shared" si="3"/>
        <v>0</v>
      </c>
    </row>
    <row r="128" spans="1:8" ht="78.75" customHeight="1" x14ac:dyDescent="0.25">
      <c r="A128" s="37" t="s">
        <v>466</v>
      </c>
      <c r="B128" s="37"/>
      <c r="C128" s="14" t="s">
        <v>109</v>
      </c>
      <c r="D128" s="15" t="s">
        <v>467</v>
      </c>
      <c r="E128" s="14" t="s">
        <v>12</v>
      </c>
      <c r="F128" s="16">
        <f>8.08+1.19+6.47</f>
        <v>15.739999999999998</v>
      </c>
      <c r="G128" s="16"/>
      <c r="H128" s="19">
        <f t="shared" si="3"/>
        <v>0</v>
      </c>
    </row>
    <row r="129" spans="1:8" ht="48" x14ac:dyDescent="0.25">
      <c r="A129" s="37" t="s">
        <v>468</v>
      </c>
      <c r="B129" s="37"/>
      <c r="C129" s="14" t="s">
        <v>110</v>
      </c>
      <c r="D129" s="15" t="s">
        <v>719</v>
      </c>
      <c r="E129" s="14" t="s">
        <v>12</v>
      </c>
      <c r="F129" s="16">
        <v>8.93</v>
      </c>
      <c r="G129" s="16"/>
      <c r="H129" s="19">
        <f t="shared" si="3"/>
        <v>0</v>
      </c>
    </row>
    <row r="130" spans="1:8" ht="72" x14ac:dyDescent="0.25">
      <c r="A130" s="37" t="s">
        <v>469</v>
      </c>
      <c r="B130" s="37"/>
      <c r="C130" s="14" t="s">
        <v>96</v>
      </c>
      <c r="D130" s="15" t="s">
        <v>470</v>
      </c>
      <c r="E130" s="14" t="s">
        <v>10</v>
      </c>
      <c r="F130" s="16">
        <f>1.3+1.3</f>
        <v>2.6</v>
      </c>
      <c r="G130" s="16"/>
      <c r="H130" s="19">
        <f t="shared" si="3"/>
        <v>0</v>
      </c>
    </row>
    <row r="131" spans="1:8" ht="36" x14ac:dyDescent="0.25">
      <c r="A131" s="37" t="s">
        <v>472</v>
      </c>
      <c r="B131" s="37"/>
      <c r="C131" s="14" t="s">
        <v>111</v>
      </c>
      <c r="D131" s="15" t="s">
        <v>471</v>
      </c>
      <c r="E131" s="14" t="s">
        <v>10</v>
      </c>
      <c r="F131" s="16">
        <v>1.19</v>
      </c>
      <c r="G131" s="16"/>
      <c r="H131" s="19">
        <f t="shared" si="3"/>
        <v>0</v>
      </c>
    </row>
    <row r="132" spans="1:8" ht="24" x14ac:dyDescent="0.25">
      <c r="A132" s="37" t="s">
        <v>473</v>
      </c>
      <c r="B132" s="37"/>
      <c r="C132" s="14" t="s">
        <v>112</v>
      </c>
      <c r="D132" s="15" t="s">
        <v>474</v>
      </c>
      <c r="E132" s="14" t="s">
        <v>8</v>
      </c>
      <c r="F132" s="16">
        <v>6</v>
      </c>
      <c r="G132" s="16"/>
      <c r="H132" s="19">
        <f t="shared" si="3"/>
        <v>0</v>
      </c>
    </row>
    <row r="133" spans="1:8" ht="36" x14ac:dyDescent="0.25">
      <c r="A133" s="37" t="s">
        <v>475</v>
      </c>
      <c r="B133" s="37"/>
      <c r="C133" s="14" t="s">
        <v>113</v>
      </c>
      <c r="D133" s="15" t="s">
        <v>476</v>
      </c>
      <c r="E133" s="14" t="s">
        <v>38</v>
      </c>
      <c r="F133" s="16">
        <f>0.35+0.33</f>
        <v>0.67999999999999994</v>
      </c>
      <c r="G133" s="16"/>
      <c r="H133" s="19">
        <f t="shared" si="3"/>
        <v>0</v>
      </c>
    </row>
    <row r="134" spans="1:8" ht="48" x14ac:dyDescent="0.25">
      <c r="A134" s="37" t="s">
        <v>477</v>
      </c>
      <c r="B134" s="37"/>
      <c r="C134" s="14" t="s">
        <v>114</v>
      </c>
      <c r="D134" s="15" t="s">
        <v>478</v>
      </c>
      <c r="E134" s="14" t="s">
        <v>12</v>
      </c>
      <c r="F134" s="16">
        <f>4+2.57</f>
        <v>6.57</v>
      </c>
      <c r="G134" s="16"/>
      <c r="H134" s="20">
        <f t="shared" si="3"/>
        <v>0</v>
      </c>
    </row>
    <row r="135" spans="1:8" x14ac:dyDescent="0.25">
      <c r="A135" s="42" t="s">
        <v>115</v>
      </c>
      <c r="B135" s="42"/>
      <c r="C135" s="10"/>
      <c r="D135" s="39" t="s">
        <v>116</v>
      </c>
      <c r="E135" s="39"/>
      <c r="F135" s="39"/>
      <c r="G135" s="40"/>
      <c r="H135" s="18">
        <f>SUM(H136:H148)</f>
        <v>0</v>
      </c>
    </row>
    <row r="136" spans="1:8" ht="108" x14ac:dyDescent="0.25">
      <c r="A136" s="37" t="s">
        <v>479</v>
      </c>
      <c r="B136" s="37"/>
      <c r="C136" s="14" t="s">
        <v>117</v>
      </c>
      <c r="D136" s="15" t="s">
        <v>480</v>
      </c>
      <c r="E136" s="14" t="s">
        <v>12</v>
      </c>
      <c r="F136" s="16">
        <v>1.87</v>
      </c>
      <c r="G136" s="16"/>
      <c r="H136" s="19">
        <f>F136*G136</f>
        <v>0</v>
      </c>
    </row>
    <row r="137" spans="1:8" ht="48" x14ac:dyDescent="0.25">
      <c r="A137" s="37" t="s">
        <v>482</v>
      </c>
      <c r="B137" s="37"/>
      <c r="C137" s="14" t="s">
        <v>118</v>
      </c>
      <c r="D137" s="15" t="s">
        <v>481</v>
      </c>
      <c r="E137" s="14" t="s">
        <v>12</v>
      </c>
      <c r="F137" s="16">
        <v>2.2599999999999998</v>
      </c>
      <c r="G137" s="16"/>
      <c r="H137" s="19">
        <f t="shared" ref="H137:H148" si="4">F137*G137</f>
        <v>0</v>
      </c>
    </row>
    <row r="138" spans="1:8" ht="84" x14ac:dyDescent="0.25">
      <c r="A138" s="37" t="s">
        <v>483</v>
      </c>
      <c r="B138" s="37"/>
      <c r="C138" s="14" t="s">
        <v>118</v>
      </c>
      <c r="D138" s="15" t="s">
        <v>484</v>
      </c>
      <c r="E138" s="14" t="s">
        <v>12</v>
      </c>
      <c r="F138" s="16">
        <f>2.05+2.05+4.11+2.05</f>
        <v>10.260000000000002</v>
      </c>
      <c r="G138" s="16"/>
      <c r="H138" s="19">
        <f t="shared" si="4"/>
        <v>0</v>
      </c>
    </row>
    <row r="139" spans="1:8" ht="100.5" customHeight="1" x14ac:dyDescent="0.25">
      <c r="A139" s="37" t="s">
        <v>485</v>
      </c>
      <c r="B139" s="37"/>
      <c r="C139" s="14" t="s">
        <v>119</v>
      </c>
      <c r="D139" s="15" t="s">
        <v>720</v>
      </c>
      <c r="E139" s="14" t="s">
        <v>12</v>
      </c>
      <c r="F139" s="16">
        <v>2.14</v>
      </c>
      <c r="G139" s="16"/>
      <c r="H139" s="19">
        <f t="shared" si="4"/>
        <v>0</v>
      </c>
    </row>
    <row r="140" spans="1:8" ht="102.75" customHeight="1" x14ac:dyDescent="0.25">
      <c r="A140" s="37" t="s">
        <v>486</v>
      </c>
      <c r="B140" s="37"/>
      <c r="C140" s="14" t="s">
        <v>119</v>
      </c>
      <c r="D140" s="15" t="s">
        <v>721</v>
      </c>
      <c r="E140" s="14" t="s">
        <v>12</v>
      </c>
      <c r="F140" s="16">
        <v>1.94</v>
      </c>
      <c r="G140" s="16"/>
      <c r="H140" s="19">
        <f t="shared" si="4"/>
        <v>0</v>
      </c>
    </row>
    <row r="141" spans="1:8" ht="114" customHeight="1" x14ac:dyDescent="0.25">
      <c r="A141" s="37" t="s">
        <v>487</v>
      </c>
      <c r="B141" s="37"/>
      <c r="C141" s="14" t="s">
        <v>119</v>
      </c>
      <c r="D141" s="15" t="s">
        <v>722</v>
      </c>
      <c r="E141" s="14" t="s">
        <v>12</v>
      </c>
      <c r="F141" s="16">
        <f>1.94+3.87+1.94</f>
        <v>7.75</v>
      </c>
      <c r="G141" s="16"/>
      <c r="H141" s="19">
        <f t="shared" si="4"/>
        <v>0</v>
      </c>
    </row>
    <row r="142" spans="1:8" ht="48" x14ac:dyDescent="0.25">
      <c r="A142" s="37" t="s">
        <v>488</v>
      </c>
      <c r="B142" s="37"/>
      <c r="C142" s="14" t="s">
        <v>120</v>
      </c>
      <c r="D142" s="15" t="s">
        <v>489</v>
      </c>
      <c r="E142" s="14" t="s">
        <v>12</v>
      </c>
      <c r="F142" s="16">
        <v>2.0499999999999998</v>
      </c>
      <c r="G142" s="16"/>
      <c r="H142" s="19">
        <f t="shared" si="4"/>
        <v>0</v>
      </c>
    </row>
    <row r="143" spans="1:8" ht="144" x14ac:dyDescent="0.25">
      <c r="A143" s="37" t="s">
        <v>490</v>
      </c>
      <c r="B143" s="37"/>
      <c r="C143" s="14" t="s">
        <v>121</v>
      </c>
      <c r="D143" s="15" t="s">
        <v>491</v>
      </c>
      <c r="E143" s="14" t="s">
        <v>12</v>
      </c>
      <c r="F143" s="16">
        <v>4.07</v>
      </c>
      <c r="G143" s="16"/>
      <c r="H143" s="19">
        <f t="shared" si="4"/>
        <v>0</v>
      </c>
    </row>
    <row r="144" spans="1:8" ht="90" customHeight="1" x14ac:dyDescent="0.25">
      <c r="A144" s="37" t="s">
        <v>492</v>
      </c>
      <c r="B144" s="37"/>
      <c r="C144" s="14" t="s">
        <v>122</v>
      </c>
      <c r="D144" s="15" t="s">
        <v>493</v>
      </c>
      <c r="E144" s="14" t="s">
        <v>12</v>
      </c>
      <c r="F144" s="16">
        <v>1.5</v>
      </c>
      <c r="G144" s="16"/>
      <c r="H144" s="19">
        <f t="shared" si="4"/>
        <v>0</v>
      </c>
    </row>
    <row r="145" spans="1:8" ht="132" x14ac:dyDescent="0.25">
      <c r="A145" s="37" t="s">
        <v>494</v>
      </c>
      <c r="B145" s="37"/>
      <c r="C145" s="14" t="s">
        <v>123</v>
      </c>
      <c r="D145" s="15" t="s">
        <v>495</v>
      </c>
      <c r="E145" s="14" t="s">
        <v>12</v>
      </c>
      <c r="F145" s="16">
        <f>2.33+2.33+9.3+5.4</f>
        <v>19.36</v>
      </c>
      <c r="G145" s="16"/>
      <c r="H145" s="19">
        <f t="shared" si="4"/>
        <v>0</v>
      </c>
    </row>
    <row r="146" spans="1:8" ht="48" x14ac:dyDescent="0.25">
      <c r="A146" s="37" t="s">
        <v>496</v>
      </c>
      <c r="B146" s="37"/>
      <c r="C146" s="14" t="s">
        <v>124</v>
      </c>
      <c r="D146" s="15" t="s">
        <v>497</v>
      </c>
      <c r="E146" s="14" t="s">
        <v>10</v>
      </c>
      <c r="F146" s="16">
        <v>0.68</v>
      </c>
      <c r="G146" s="16"/>
      <c r="H146" s="19">
        <f t="shared" si="4"/>
        <v>0</v>
      </c>
    </row>
    <row r="147" spans="1:8" ht="48" x14ac:dyDescent="0.25">
      <c r="A147" s="37" t="s">
        <v>498</v>
      </c>
      <c r="B147" s="37"/>
      <c r="C147" s="14" t="s">
        <v>124</v>
      </c>
      <c r="D147" s="15" t="s">
        <v>499</v>
      </c>
      <c r="E147" s="14" t="s">
        <v>10</v>
      </c>
      <c r="F147" s="16">
        <v>1.07</v>
      </c>
      <c r="G147" s="16"/>
      <c r="H147" s="19">
        <f t="shared" si="4"/>
        <v>0</v>
      </c>
    </row>
    <row r="148" spans="1:8" ht="84" x14ac:dyDescent="0.25">
      <c r="A148" s="37" t="s">
        <v>500</v>
      </c>
      <c r="B148" s="37"/>
      <c r="C148" s="14" t="s">
        <v>124</v>
      </c>
      <c r="D148" s="15" t="s">
        <v>501</v>
      </c>
      <c r="E148" s="14" t="s">
        <v>10</v>
      </c>
      <c r="F148" s="16">
        <f>1.27+1.27+5.08+6.28</f>
        <v>13.9</v>
      </c>
      <c r="G148" s="16"/>
      <c r="H148" s="20">
        <f t="shared" si="4"/>
        <v>0</v>
      </c>
    </row>
    <row r="149" spans="1:8" x14ac:dyDescent="0.25">
      <c r="A149" s="42" t="s">
        <v>125</v>
      </c>
      <c r="B149" s="42"/>
      <c r="C149" s="10"/>
      <c r="D149" s="39" t="s">
        <v>126</v>
      </c>
      <c r="E149" s="39"/>
      <c r="F149" s="39"/>
      <c r="G149" s="40"/>
      <c r="H149" s="18">
        <f>SUM(H150:H165,H165:H166,H167)</f>
        <v>0</v>
      </c>
    </row>
    <row r="150" spans="1:8" ht="141" customHeight="1" x14ac:dyDescent="0.25">
      <c r="A150" s="37" t="s">
        <v>502</v>
      </c>
      <c r="B150" s="37"/>
      <c r="C150" s="14" t="s">
        <v>127</v>
      </c>
      <c r="D150" s="15" t="s">
        <v>726</v>
      </c>
      <c r="E150" s="14" t="s">
        <v>12</v>
      </c>
      <c r="F150" s="16">
        <f>4+6.85+12.48+13.84+37.9</f>
        <v>75.069999999999993</v>
      </c>
      <c r="G150" s="16"/>
      <c r="H150" s="19">
        <f>F150*G150</f>
        <v>0</v>
      </c>
    </row>
    <row r="151" spans="1:8" ht="124.5" customHeight="1" x14ac:dyDescent="0.25">
      <c r="A151" s="37" t="s">
        <v>503</v>
      </c>
      <c r="B151" s="37"/>
      <c r="C151" s="14" t="s">
        <v>128</v>
      </c>
      <c r="D151" s="15" t="s">
        <v>727</v>
      </c>
      <c r="E151" s="14" t="s">
        <v>12</v>
      </c>
      <c r="F151" s="16">
        <f>4.06+4.61+5.18</f>
        <v>13.85</v>
      </c>
      <c r="G151" s="16"/>
      <c r="H151" s="19">
        <f>F151*G151</f>
        <v>0</v>
      </c>
    </row>
    <row r="152" spans="1:8" ht="72" x14ac:dyDescent="0.25">
      <c r="A152" s="37" t="s">
        <v>504</v>
      </c>
      <c r="B152" s="37"/>
      <c r="C152" s="14" t="s">
        <v>129</v>
      </c>
      <c r="D152" s="15" t="s">
        <v>505</v>
      </c>
      <c r="E152" s="14" t="s">
        <v>12</v>
      </c>
      <c r="F152" s="16">
        <f>4.77+5.58+9.63+2.31</f>
        <v>22.29</v>
      </c>
      <c r="G152" s="16"/>
      <c r="H152" s="19">
        <f t="shared" ref="H152:H166" si="5">F152*G152</f>
        <v>0</v>
      </c>
    </row>
    <row r="153" spans="1:8" ht="198" customHeight="1" x14ac:dyDescent="0.25">
      <c r="A153" s="37" t="s">
        <v>506</v>
      </c>
      <c r="B153" s="37"/>
      <c r="C153" s="14" t="s">
        <v>130</v>
      </c>
      <c r="D153" s="15" t="s">
        <v>507</v>
      </c>
      <c r="E153" s="14" t="s">
        <v>12</v>
      </c>
      <c r="F153" s="16">
        <f>9.32+13.14+8.83+42.69+29.22+32.31+35.09+16.61</f>
        <v>187.20999999999998</v>
      </c>
      <c r="G153" s="16"/>
      <c r="H153" s="19">
        <f t="shared" si="5"/>
        <v>0</v>
      </c>
    </row>
    <row r="154" spans="1:8" ht="36" x14ac:dyDescent="0.25">
      <c r="A154" s="37" t="s">
        <v>508</v>
      </c>
      <c r="B154" s="37"/>
      <c r="C154" s="14" t="s">
        <v>131</v>
      </c>
      <c r="D154" s="15" t="s">
        <v>509</v>
      </c>
      <c r="E154" s="14" t="s">
        <v>12</v>
      </c>
      <c r="F154" s="16">
        <v>209.5</v>
      </c>
      <c r="G154" s="16"/>
      <c r="H154" s="19">
        <f t="shared" si="5"/>
        <v>0</v>
      </c>
    </row>
    <row r="155" spans="1:8" ht="72" x14ac:dyDescent="0.25">
      <c r="A155" s="37" t="s">
        <v>510</v>
      </c>
      <c r="B155" s="37"/>
      <c r="C155" s="14" t="s">
        <v>132</v>
      </c>
      <c r="D155" s="15" t="s">
        <v>728</v>
      </c>
      <c r="E155" s="14" t="s">
        <v>12</v>
      </c>
      <c r="F155" s="16">
        <f>4.77+5.58+9.63+2.31</f>
        <v>22.29</v>
      </c>
      <c r="G155" s="16"/>
      <c r="H155" s="19">
        <f t="shared" si="5"/>
        <v>0</v>
      </c>
    </row>
    <row r="156" spans="1:8" ht="192" x14ac:dyDescent="0.25">
      <c r="A156" s="37" t="s">
        <v>511</v>
      </c>
      <c r="B156" s="37"/>
      <c r="C156" s="14" t="s">
        <v>133</v>
      </c>
      <c r="D156" s="15" t="s">
        <v>729</v>
      </c>
      <c r="E156" s="14" t="s">
        <v>12</v>
      </c>
      <c r="F156" s="16">
        <f>9.23+13.14+8.83+42.69+29.22+32.31+35.09+16.61</f>
        <v>187.12</v>
      </c>
      <c r="G156" s="16"/>
      <c r="H156" s="19">
        <f t="shared" si="5"/>
        <v>0</v>
      </c>
    </row>
    <row r="157" spans="1:8" ht="60" x14ac:dyDescent="0.25">
      <c r="A157" s="37" t="s">
        <v>512</v>
      </c>
      <c r="B157" s="37"/>
      <c r="C157" s="14" t="s">
        <v>134</v>
      </c>
      <c r="D157" s="15" t="s">
        <v>730</v>
      </c>
      <c r="E157" s="14" t="s">
        <v>12</v>
      </c>
      <c r="F157" s="16">
        <v>59.55</v>
      </c>
      <c r="G157" s="16"/>
      <c r="H157" s="19">
        <f t="shared" si="5"/>
        <v>0</v>
      </c>
    </row>
    <row r="158" spans="1:8" ht="36" x14ac:dyDescent="0.25">
      <c r="A158" s="37" t="s">
        <v>513</v>
      </c>
      <c r="B158" s="37"/>
      <c r="C158" s="14" t="s">
        <v>135</v>
      </c>
      <c r="D158" s="15" t="s">
        <v>514</v>
      </c>
      <c r="E158" s="14" t="s">
        <v>12</v>
      </c>
      <c r="F158" s="16">
        <v>22.29</v>
      </c>
      <c r="G158" s="16"/>
      <c r="H158" s="19">
        <f t="shared" si="5"/>
        <v>0</v>
      </c>
    </row>
    <row r="159" spans="1:8" ht="36" x14ac:dyDescent="0.25">
      <c r="A159" s="37" t="s">
        <v>515</v>
      </c>
      <c r="B159" s="37"/>
      <c r="C159" s="14" t="s">
        <v>136</v>
      </c>
      <c r="D159" s="15" t="s">
        <v>516</v>
      </c>
      <c r="E159" s="14" t="s">
        <v>12</v>
      </c>
      <c r="F159" s="16">
        <v>150.26</v>
      </c>
      <c r="G159" s="16"/>
      <c r="H159" s="19">
        <f t="shared" si="5"/>
        <v>0</v>
      </c>
    </row>
    <row r="160" spans="1:8" ht="132" x14ac:dyDescent="0.25">
      <c r="A160" s="37" t="s">
        <v>517</v>
      </c>
      <c r="B160" s="37"/>
      <c r="C160" s="14" t="s">
        <v>137</v>
      </c>
      <c r="D160" s="15" t="s">
        <v>518</v>
      </c>
      <c r="E160" s="14" t="s">
        <v>12</v>
      </c>
      <c r="F160" s="16">
        <f>4.06+4.61+5.18+59.55+4.82+5.62+9.63+2.31</f>
        <v>95.78</v>
      </c>
      <c r="G160" s="16"/>
      <c r="H160" s="19">
        <f t="shared" si="5"/>
        <v>0</v>
      </c>
    </row>
    <row r="161" spans="1:8" ht="180" x14ac:dyDescent="0.25">
      <c r="A161" s="37" t="s">
        <v>519</v>
      </c>
      <c r="B161" s="37"/>
      <c r="C161" s="14" t="s">
        <v>138</v>
      </c>
      <c r="D161" s="15" t="s">
        <v>520</v>
      </c>
      <c r="E161" s="14" t="s">
        <v>12</v>
      </c>
      <c r="F161" s="16">
        <f>4.06+4.61+5.18+4.82+5.62+9.63+2.31</f>
        <v>36.230000000000004</v>
      </c>
      <c r="G161" s="16"/>
      <c r="H161" s="19">
        <f t="shared" si="5"/>
        <v>0</v>
      </c>
    </row>
    <row r="162" spans="1:8" ht="96" x14ac:dyDescent="0.25">
      <c r="A162" s="37" t="s">
        <v>521</v>
      </c>
      <c r="B162" s="37"/>
      <c r="C162" s="14" t="s">
        <v>138</v>
      </c>
      <c r="D162" s="15" t="s">
        <v>522</v>
      </c>
      <c r="E162" s="14" t="s">
        <v>12</v>
      </c>
      <c r="F162" s="16">
        <v>59.55</v>
      </c>
      <c r="G162" s="16"/>
      <c r="H162" s="19">
        <f t="shared" si="5"/>
        <v>0</v>
      </c>
    </row>
    <row r="163" spans="1:8" ht="144" x14ac:dyDescent="0.25">
      <c r="A163" s="37" t="s">
        <v>523</v>
      </c>
      <c r="B163" s="37"/>
      <c r="C163" s="14" t="s">
        <v>139</v>
      </c>
      <c r="D163" s="15" t="s">
        <v>524</v>
      </c>
      <c r="E163" s="14" t="s">
        <v>10</v>
      </c>
      <c r="F163" s="16">
        <f>5.96+8.42+28.31+9.51+9.67+11.44</f>
        <v>73.31</v>
      </c>
      <c r="G163" s="16"/>
      <c r="H163" s="19">
        <f t="shared" si="5"/>
        <v>0</v>
      </c>
    </row>
    <row r="164" spans="1:8" ht="108" x14ac:dyDescent="0.25">
      <c r="A164" s="37" t="s">
        <v>525</v>
      </c>
      <c r="B164" s="37"/>
      <c r="C164" s="14" t="s">
        <v>140</v>
      </c>
      <c r="D164" s="15" t="s">
        <v>526</v>
      </c>
      <c r="E164" s="14" t="s">
        <v>12</v>
      </c>
      <c r="F164" s="16">
        <f>0.9+16.66+1.65+6.56+11.1</f>
        <v>36.869999999999997</v>
      </c>
      <c r="G164" s="16"/>
      <c r="H164" s="19">
        <f t="shared" si="5"/>
        <v>0</v>
      </c>
    </row>
    <row r="165" spans="1:8" ht="156" x14ac:dyDescent="0.25">
      <c r="A165" s="37" t="s">
        <v>528</v>
      </c>
      <c r="B165" s="37"/>
      <c r="C165" s="14" t="s">
        <v>141</v>
      </c>
      <c r="D165" s="15" t="s">
        <v>527</v>
      </c>
      <c r="E165" s="14" t="s">
        <v>12</v>
      </c>
      <c r="F165" s="16">
        <f>0.9+16.66+1.65+6.56+11.1</f>
        <v>36.869999999999997</v>
      </c>
      <c r="G165" s="16"/>
      <c r="H165" s="19">
        <f t="shared" si="5"/>
        <v>0</v>
      </c>
    </row>
    <row r="166" spans="1:8" ht="337.5" x14ac:dyDescent="0.25">
      <c r="A166" s="37" t="s">
        <v>529</v>
      </c>
      <c r="B166" s="37"/>
      <c r="C166" s="14" t="s">
        <v>142</v>
      </c>
      <c r="D166" s="21" t="s">
        <v>530</v>
      </c>
      <c r="E166" s="14" t="s">
        <v>12</v>
      </c>
      <c r="F166" s="16">
        <f>341.34+238.77</f>
        <v>580.11</v>
      </c>
      <c r="G166" s="16"/>
      <c r="H166" s="19">
        <f t="shared" si="5"/>
        <v>0</v>
      </c>
    </row>
    <row r="167" spans="1:8" ht="36" x14ac:dyDescent="0.25">
      <c r="A167" s="37" t="s">
        <v>532</v>
      </c>
      <c r="B167" s="37"/>
      <c r="C167" s="14" t="s">
        <v>143</v>
      </c>
      <c r="D167" s="15" t="s">
        <v>531</v>
      </c>
      <c r="E167" s="14" t="s">
        <v>12</v>
      </c>
      <c r="F167" s="16">
        <v>580.11</v>
      </c>
      <c r="G167" s="16"/>
      <c r="H167" s="17">
        <f>F167*G167</f>
        <v>0</v>
      </c>
    </row>
    <row r="168" spans="1:8" x14ac:dyDescent="0.25">
      <c r="A168" s="42" t="s">
        <v>144</v>
      </c>
      <c r="B168" s="42"/>
      <c r="C168" s="10"/>
      <c r="D168" s="39" t="s">
        <v>145</v>
      </c>
      <c r="E168" s="39"/>
      <c r="F168" s="39"/>
      <c r="G168" s="40"/>
      <c r="H168" s="18">
        <f>SUM(H169:H181)</f>
        <v>0</v>
      </c>
    </row>
    <row r="169" spans="1:8" ht="48" x14ac:dyDescent="0.25">
      <c r="A169" s="37" t="s">
        <v>533</v>
      </c>
      <c r="B169" s="37"/>
      <c r="C169" s="14" t="s">
        <v>146</v>
      </c>
      <c r="D169" s="15" t="s">
        <v>534</v>
      </c>
      <c r="E169" s="14" t="s">
        <v>147</v>
      </c>
      <c r="F169" s="16">
        <v>8</v>
      </c>
      <c r="G169" s="16"/>
      <c r="H169" s="19">
        <f>F169*G169</f>
        <v>0</v>
      </c>
    </row>
    <row r="170" spans="1:8" ht="60" x14ac:dyDescent="0.25">
      <c r="A170" s="37" t="s">
        <v>535</v>
      </c>
      <c r="B170" s="37"/>
      <c r="C170" s="14" t="s">
        <v>148</v>
      </c>
      <c r="D170" s="15" t="s">
        <v>536</v>
      </c>
      <c r="E170" s="14" t="s">
        <v>10</v>
      </c>
      <c r="F170" s="16">
        <v>30.4</v>
      </c>
      <c r="G170" s="16"/>
      <c r="H170" s="19">
        <f t="shared" ref="H170:H181" si="6">F170*G170</f>
        <v>0</v>
      </c>
    </row>
    <row r="171" spans="1:8" ht="60" x14ac:dyDescent="0.25">
      <c r="A171" s="37" t="s">
        <v>537</v>
      </c>
      <c r="B171" s="37"/>
      <c r="C171" s="14" t="s">
        <v>149</v>
      </c>
      <c r="D171" s="15" t="s">
        <v>538</v>
      </c>
      <c r="E171" s="14" t="s">
        <v>10</v>
      </c>
      <c r="F171" s="16">
        <v>30.4</v>
      </c>
      <c r="G171" s="16"/>
      <c r="H171" s="19">
        <f t="shared" si="6"/>
        <v>0</v>
      </c>
    </row>
    <row r="172" spans="1:8" ht="120" x14ac:dyDescent="0.25">
      <c r="A172" s="37" t="s">
        <v>539</v>
      </c>
      <c r="B172" s="37"/>
      <c r="C172" s="14" t="s">
        <v>150</v>
      </c>
      <c r="D172" s="15" t="s">
        <v>540</v>
      </c>
      <c r="E172" s="14" t="s">
        <v>12</v>
      </c>
      <c r="F172" s="16">
        <f>419.84+52.26</f>
        <v>472.09999999999997</v>
      </c>
      <c r="G172" s="16"/>
      <c r="H172" s="19">
        <f t="shared" si="6"/>
        <v>0</v>
      </c>
    </row>
    <row r="173" spans="1:8" ht="48" x14ac:dyDescent="0.25">
      <c r="A173" s="37" t="s">
        <v>541</v>
      </c>
      <c r="B173" s="37"/>
      <c r="C173" s="14" t="s">
        <v>151</v>
      </c>
      <c r="D173" s="15" t="s">
        <v>542</v>
      </c>
      <c r="E173" s="14" t="s">
        <v>10</v>
      </c>
      <c r="F173" s="16">
        <v>5.52</v>
      </c>
      <c r="G173" s="16"/>
      <c r="H173" s="19">
        <f t="shared" si="6"/>
        <v>0</v>
      </c>
    </row>
    <row r="174" spans="1:8" ht="72" x14ac:dyDescent="0.25">
      <c r="A174" s="37" t="s">
        <v>543</v>
      </c>
      <c r="B174" s="37"/>
      <c r="C174" s="14" t="s">
        <v>152</v>
      </c>
      <c r="D174" s="15" t="s">
        <v>544</v>
      </c>
      <c r="E174" s="14" t="s">
        <v>12</v>
      </c>
      <c r="F174" s="16">
        <v>83.97</v>
      </c>
      <c r="G174" s="16"/>
      <c r="H174" s="19">
        <f t="shared" si="6"/>
        <v>0</v>
      </c>
    </row>
    <row r="175" spans="1:8" ht="216" x14ac:dyDescent="0.25">
      <c r="A175" s="37" t="s">
        <v>545</v>
      </c>
      <c r="B175" s="37"/>
      <c r="C175" s="14" t="s">
        <v>153</v>
      </c>
      <c r="D175" s="15" t="s">
        <v>694</v>
      </c>
      <c r="E175" s="14" t="s">
        <v>12</v>
      </c>
      <c r="F175" s="16">
        <v>52.66</v>
      </c>
      <c r="G175" s="16"/>
      <c r="H175" s="19">
        <f t="shared" si="6"/>
        <v>0</v>
      </c>
    </row>
    <row r="176" spans="1:8" ht="216" x14ac:dyDescent="0.25">
      <c r="A176" s="37" t="s">
        <v>547</v>
      </c>
      <c r="B176" s="37"/>
      <c r="C176" s="14" t="s">
        <v>154</v>
      </c>
      <c r="D176" s="15" t="s">
        <v>546</v>
      </c>
      <c r="E176" s="14" t="s">
        <v>12</v>
      </c>
      <c r="F176" s="16">
        <v>4.92</v>
      </c>
      <c r="G176" s="16"/>
      <c r="H176" s="19">
        <f t="shared" si="6"/>
        <v>0</v>
      </c>
    </row>
    <row r="177" spans="1:8" ht="84" x14ac:dyDescent="0.25">
      <c r="A177" s="37" t="s">
        <v>548</v>
      </c>
      <c r="B177" s="37"/>
      <c r="C177" s="14" t="s">
        <v>155</v>
      </c>
      <c r="D177" s="15" t="s">
        <v>549</v>
      </c>
      <c r="E177" s="14" t="s">
        <v>10</v>
      </c>
      <c r="F177" s="16">
        <f>16.4+7.3</f>
        <v>23.7</v>
      </c>
      <c r="G177" s="16"/>
      <c r="H177" s="19">
        <f t="shared" si="6"/>
        <v>0</v>
      </c>
    </row>
    <row r="178" spans="1:8" ht="48" x14ac:dyDescent="0.25">
      <c r="A178" s="37" t="s">
        <v>550</v>
      </c>
      <c r="B178" s="37"/>
      <c r="C178" s="14" t="s">
        <v>156</v>
      </c>
      <c r="D178" s="15" t="s">
        <v>551</v>
      </c>
      <c r="E178" s="14" t="s">
        <v>12</v>
      </c>
      <c r="F178" s="16">
        <v>0.63</v>
      </c>
      <c r="G178" s="16"/>
      <c r="H178" s="19">
        <f t="shared" si="6"/>
        <v>0</v>
      </c>
    </row>
    <row r="179" spans="1:8" ht="72" x14ac:dyDescent="0.25">
      <c r="A179" s="37" t="s">
        <v>552</v>
      </c>
      <c r="B179" s="37"/>
      <c r="C179" s="14" t="s">
        <v>157</v>
      </c>
      <c r="D179" s="15" t="s">
        <v>553</v>
      </c>
      <c r="E179" s="14" t="s">
        <v>12</v>
      </c>
      <c r="F179" s="16">
        <f>0.77+3.29</f>
        <v>4.0600000000000005</v>
      </c>
      <c r="G179" s="16"/>
      <c r="H179" s="19">
        <f t="shared" si="6"/>
        <v>0</v>
      </c>
    </row>
    <row r="180" spans="1:8" ht="60" x14ac:dyDescent="0.25">
      <c r="A180" s="37" t="s">
        <v>554</v>
      </c>
      <c r="B180" s="37"/>
      <c r="C180" s="14" t="s">
        <v>158</v>
      </c>
      <c r="D180" s="15" t="s">
        <v>731</v>
      </c>
      <c r="E180" s="14" t="s">
        <v>12</v>
      </c>
      <c r="F180" s="16">
        <v>57.58</v>
      </c>
      <c r="G180" s="16"/>
      <c r="H180" s="19">
        <f t="shared" si="6"/>
        <v>0</v>
      </c>
    </row>
    <row r="181" spans="1:8" ht="48" x14ac:dyDescent="0.25">
      <c r="A181" s="37" t="s">
        <v>556</v>
      </c>
      <c r="B181" s="37"/>
      <c r="C181" s="14" t="s">
        <v>159</v>
      </c>
      <c r="D181" s="15" t="s">
        <v>555</v>
      </c>
      <c r="E181" s="14" t="s">
        <v>8</v>
      </c>
      <c r="F181" s="16">
        <v>1</v>
      </c>
      <c r="G181" s="16"/>
      <c r="H181" s="19">
        <f t="shared" si="6"/>
        <v>0</v>
      </c>
    </row>
    <row r="182" spans="1:8" x14ac:dyDescent="0.25">
      <c r="A182" s="43" t="s">
        <v>160</v>
      </c>
      <c r="B182" s="43"/>
      <c r="C182" s="22"/>
      <c r="D182" s="44" t="s">
        <v>161</v>
      </c>
      <c r="E182" s="44"/>
      <c r="F182" s="44"/>
      <c r="G182" s="45"/>
      <c r="H182" s="23">
        <f>SUM(H183,H189,H224)</f>
        <v>0</v>
      </c>
    </row>
    <row r="183" spans="1:8" x14ac:dyDescent="0.25">
      <c r="A183" s="42" t="s">
        <v>162</v>
      </c>
      <c r="B183" s="42"/>
      <c r="C183" s="10"/>
      <c r="D183" s="39" t="s">
        <v>163</v>
      </c>
      <c r="E183" s="39"/>
      <c r="F183" s="39"/>
      <c r="G183" s="40"/>
      <c r="H183" s="18">
        <f>SUM(H184,H185:H188)</f>
        <v>0</v>
      </c>
    </row>
    <row r="184" spans="1:8" ht="216" x14ac:dyDescent="0.25">
      <c r="A184" s="37" t="s">
        <v>557</v>
      </c>
      <c r="B184" s="37"/>
      <c r="C184" s="14" t="s">
        <v>164</v>
      </c>
      <c r="D184" s="15" t="s">
        <v>732</v>
      </c>
      <c r="E184" s="14" t="s">
        <v>12</v>
      </c>
      <c r="F184" s="16">
        <f>4.06+5.18+59.55+5.62+9.63</f>
        <v>84.039999999999992</v>
      </c>
      <c r="G184" s="16"/>
      <c r="H184" s="19">
        <f>F184*G184</f>
        <v>0</v>
      </c>
    </row>
    <row r="185" spans="1:8" ht="108" x14ac:dyDescent="0.25">
      <c r="A185" s="37" t="s">
        <v>558</v>
      </c>
      <c r="B185" s="37"/>
      <c r="C185" s="14" t="s">
        <v>165</v>
      </c>
      <c r="D185" s="15" t="s">
        <v>560</v>
      </c>
      <c r="E185" s="14" t="s">
        <v>12</v>
      </c>
      <c r="F185" s="16">
        <v>84.04</v>
      </c>
      <c r="G185" s="16"/>
      <c r="H185" s="19">
        <f t="shared" ref="H185:H188" si="7">F185*G185</f>
        <v>0</v>
      </c>
    </row>
    <row r="186" spans="1:8" ht="60" x14ac:dyDescent="0.25">
      <c r="A186" s="37" t="s">
        <v>559</v>
      </c>
      <c r="B186" s="37"/>
      <c r="C186" s="14" t="s">
        <v>166</v>
      </c>
      <c r="D186" s="15" t="s">
        <v>561</v>
      </c>
      <c r="E186" s="14" t="s">
        <v>8</v>
      </c>
      <c r="F186" s="16">
        <v>1</v>
      </c>
      <c r="G186" s="16"/>
      <c r="H186" s="19">
        <f t="shared" si="7"/>
        <v>0</v>
      </c>
    </row>
    <row r="187" spans="1:8" ht="84" x14ac:dyDescent="0.25">
      <c r="A187" s="37" t="s">
        <v>562</v>
      </c>
      <c r="B187" s="37"/>
      <c r="C187" s="14" t="s">
        <v>167</v>
      </c>
      <c r="D187" s="15" t="s">
        <v>733</v>
      </c>
      <c r="E187" s="14" t="s">
        <v>168</v>
      </c>
      <c r="F187" s="16">
        <v>1</v>
      </c>
      <c r="G187" s="16"/>
      <c r="H187" s="19">
        <f t="shared" si="7"/>
        <v>0</v>
      </c>
    </row>
    <row r="188" spans="1:8" ht="24" x14ac:dyDescent="0.25">
      <c r="A188" s="37" t="s">
        <v>563</v>
      </c>
      <c r="B188" s="37"/>
      <c r="C188" s="14" t="s">
        <v>169</v>
      </c>
      <c r="D188" s="15" t="s">
        <v>564</v>
      </c>
      <c r="E188" s="14" t="s">
        <v>12</v>
      </c>
      <c r="F188" s="16">
        <v>84.04</v>
      </c>
      <c r="G188" s="16"/>
      <c r="H188" s="19">
        <f t="shared" si="7"/>
        <v>0</v>
      </c>
    </row>
    <row r="189" spans="1:8" x14ac:dyDescent="0.25">
      <c r="A189" s="42" t="s">
        <v>170</v>
      </c>
      <c r="B189" s="42"/>
      <c r="C189" s="10"/>
      <c r="D189" s="39" t="s">
        <v>171</v>
      </c>
      <c r="E189" s="39"/>
      <c r="F189" s="39"/>
      <c r="G189" s="40"/>
      <c r="H189" s="18">
        <f>SUM(H190:H223)</f>
        <v>0</v>
      </c>
    </row>
    <row r="190" spans="1:8" ht="84" x14ac:dyDescent="0.25">
      <c r="A190" s="37" t="s">
        <v>565</v>
      </c>
      <c r="B190" s="37"/>
      <c r="C190" s="14" t="s">
        <v>172</v>
      </c>
      <c r="D190" s="15" t="s">
        <v>566</v>
      </c>
      <c r="E190" s="14" t="s">
        <v>10</v>
      </c>
      <c r="F190" s="16">
        <f>1.5+1.2+3.2+3.9+1.2</f>
        <v>11</v>
      </c>
      <c r="G190" s="16"/>
      <c r="H190" s="19">
        <f>F190*G190</f>
        <v>0</v>
      </c>
    </row>
    <row r="191" spans="1:8" ht="84" x14ac:dyDescent="0.25">
      <c r="A191" s="37" t="s">
        <v>567</v>
      </c>
      <c r="B191" s="37"/>
      <c r="C191" s="14" t="s">
        <v>173</v>
      </c>
      <c r="D191" s="15" t="s">
        <v>568</v>
      </c>
      <c r="E191" s="14" t="s">
        <v>10</v>
      </c>
      <c r="F191" s="16">
        <f>7.8+4.2+10.6+3.4+3.8</f>
        <v>29.8</v>
      </c>
      <c r="G191" s="16"/>
      <c r="H191" s="19">
        <f t="shared" ref="H191:H223" si="8">F191*G191</f>
        <v>0</v>
      </c>
    </row>
    <row r="192" spans="1:8" ht="36" x14ac:dyDescent="0.25">
      <c r="A192" s="37" t="s">
        <v>569</v>
      </c>
      <c r="B192" s="37"/>
      <c r="C192" s="14" t="s">
        <v>174</v>
      </c>
      <c r="D192" s="15" t="s">
        <v>570</v>
      </c>
      <c r="E192" s="14" t="s">
        <v>10</v>
      </c>
      <c r="F192" s="16">
        <v>4.2</v>
      </c>
      <c r="G192" s="16"/>
      <c r="H192" s="19">
        <f t="shared" si="8"/>
        <v>0</v>
      </c>
    </row>
    <row r="193" spans="1:8" ht="84" x14ac:dyDescent="0.25">
      <c r="A193" s="37" t="s">
        <v>571</v>
      </c>
      <c r="B193" s="37"/>
      <c r="C193" s="14" t="s">
        <v>175</v>
      </c>
      <c r="D193" s="15" t="s">
        <v>572</v>
      </c>
      <c r="E193" s="14" t="s">
        <v>10</v>
      </c>
      <c r="F193" s="16">
        <f>1.2+1.2+1.2+2.4+1.2</f>
        <v>7.2</v>
      </c>
      <c r="G193" s="16"/>
      <c r="H193" s="19">
        <f t="shared" si="8"/>
        <v>0</v>
      </c>
    </row>
    <row r="194" spans="1:8" ht="96" x14ac:dyDescent="0.25">
      <c r="A194" s="37" t="s">
        <v>573</v>
      </c>
      <c r="B194" s="37"/>
      <c r="C194" s="14" t="s">
        <v>176</v>
      </c>
      <c r="D194" s="15" t="s">
        <v>574</v>
      </c>
      <c r="E194" s="14" t="s">
        <v>10</v>
      </c>
      <c r="F194" s="16">
        <f>0.7+0.7+4.2</f>
        <v>5.6</v>
      </c>
      <c r="G194" s="16"/>
      <c r="H194" s="19">
        <f t="shared" si="8"/>
        <v>0</v>
      </c>
    </row>
    <row r="195" spans="1:8" ht="24" x14ac:dyDescent="0.25">
      <c r="A195" s="37" t="s">
        <v>575</v>
      </c>
      <c r="B195" s="37"/>
      <c r="C195" s="14" t="s">
        <v>177</v>
      </c>
      <c r="D195" s="15" t="s">
        <v>576</v>
      </c>
      <c r="E195" s="14" t="s">
        <v>8</v>
      </c>
      <c r="F195" s="16">
        <v>1</v>
      </c>
      <c r="G195" s="16"/>
      <c r="H195" s="19">
        <f t="shared" si="8"/>
        <v>0</v>
      </c>
    </row>
    <row r="196" spans="1:8" ht="84" x14ac:dyDescent="0.25">
      <c r="A196" s="37" t="s">
        <v>577</v>
      </c>
      <c r="B196" s="37"/>
      <c r="C196" s="14" t="s">
        <v>178</v>
      </c>
      <c r="D196" s="15" t="s">
        <v>578</v>
      </c>
      <c r="E196" s="14" t="s">
        <v>179</v>
      </c>
      <c r="F196" s="16">
        <f>1+1+1+2+1</f>
        <v>6</v>
      </c>
      <c r="G196" s="16"/>
      <c r="H196" s="19">
        <f t="shared" si="8"/>
        <v>0</v>
      </c>
    </row>
    <row r="197" spans="1:8" ht="48" x14ac:dyDescent="0.25">
      <c r="A197" s="37" t="s">
        <v>579</v>
      </c>
      <c r="B197" s="37"/>
      <c r="C197" s="14" t="s">
        <v>180</v>
      </c>
      <c r="D197" s="15" t="s">
        <v>580</v>
      </c>
      <c r="E197" s="14" t="s">
        <v>179</v>
      </c>
      <c r="F197" s="16">
        <f>1+1</f>
        <v>2</v>
      </c>
      <c r="G197" s="16"/>
      <c r="H197" s="19">
        <f t="shared" si="8"/>
        <v>0</v>
      </c>
    </row>
    <row r="198" spans="1:8" ht="84" x14ac:dyDescent="0.25">
      <c r="A198" s="37" t="s">
        <v>581</v>
      </c>
      <c r="B198" s="37"/>
      <c r="C198" s="14" t="s">
        <v>181</v>
      </c>
      <c r="D198" s="15" t="s">
        <v>582</v>
      </c>
      <c r="E198" s="14" t="s">
        <v>10</v>
      </c>
      <c r="F198" s="16">
        <f>1.9+3.3+3.2+3.3+6.6+4.6</f>
        <v>22.9</v>
      </c>
      <c r="G198" s="16"/>
      <c r="H198" s="19">
        <f t="shared" si="8"/>
        <v>0</v>
      </c>
    </row>
    <row r="199" spans="1:8" ht="84" x14ac:dyDescent="0.25">
      <c r="A199" s="37" t="s">
        <v>583</v>
      </c>
      <c r="B199" s="37"/>
      <c r="C199" s="14" t="s">
        <v>182</v>
      </c>
      <c r="D199" s="15" t="s">
        <v>584</v>
      </c>
      <c r="E199" s="14" t="s">
        <v>10</v>
      </c>
      <c r="F199" s="16">
        <f>1.4+1.4+1.2+5+1.4</f>
        <v>10.4</v>
      </c>
      <c r="G199" s="16"/>
      <c r="H199" s="19">
        <f t="shared" si="8"/>
        <v>0</v>
      </c>
    </row>
    <row r="200" spans="1:8" ht="60" x14ac:dyDescent="0.25">
      <c r="A200" s="37" t="s">
        <v>585</v>
      </c>
      <c r="B200" s="37"/>
      <c r="C200" s="14" t="s">
        <v>181</v>
      </c>
      <c r="D200" s="15" t="s">
        <v>586</v>
      </c>
      <c r="E200" s="14" t="s">
        <v>10</v>
      </c>
      <c r="F200" s="16">
        <f>4.9+10.2+4.2+4.2</f>
        <v>23.5</v>
      </c>
      <c r="G200" s="16"/>
      <c r="H200" s="19">
        <f t="shared" si="8"/>
        <v>0</v>
      </c>
    </row>
    <row r="201" spans="1:8" ht="48" x14ac:dyDescent="0.25">
      <c r="A201" s="37" t="s">
        <v>587</v>
      </c>
      <c r="B201" s="37"/>
      <c r="C201" s="14" t="s">
        <v>182</v>
      </c>
      <c r="D201" s="15" t="s">
        <v>588</v>
      </c>
      <c r="E201" s="14" t="s">
        <v>10</v>
      </c>
      <c r="F201" s="16">
        <v>2.2000000000000002</v>
      </c>
      <c r="G201" s="16"/>
      <c r="H201" s="19">
        <f t="shared" si="8"/>
        <v>0</v>
      </c>
    </row>
    <row r="202" spans="1:8" ht="36" x14ac:dyDescent="0.25">
      <c r="A202" s="37" t="s">
        <v>589</v>
      </c>
      <c r="B202" s="37"/>
      <c r="C202" s="14" t="s">
        <v>183</v>
      </c>
      <c r="D202" s="15" t="s">
        <v>590</v>
      </c>
      <c r="E202" s="14" t="s">
        <v>10</v>
      </c>
      <c r="F202" s="16">
        <v>5.2</v>
      </c>
      <c r="G202" s="16"/>
      <c r="H202" s="19">
        <f t="shared" si="8"/>
        <v>0</v>
      </c>
    </row>
    <row r="203" spans="1:8" ht="51.75" customHeight="1" x14ac:dyDescent="0.25">
      <c r="A203" s="37" t="s">
        <v>591</v>
      </c>
      <c r="B203" s="37"/>
      <c r="C203" s="14" t="s">
        <v>184</v>
      </c>
      <c r="D203" s="15" t="s">
        <v>723</v>
      </c>
      <c r="E203" s="14" t="s">
        <v>10</v>
      </c>
      <c r="F203" s="16">
        <v>50.6</v>
      </c>
      <c r="G203" s="16"/>
      <c r="H203" s="19">
        <f t="shared" si="8"/>
        <v>0</v>
      </c>
    </row>
    <row r="204" spans="1:8" ht="36" x14ac:dyDescent="0.25">
      <c r="A204" s="37" t="s">
        <v>592</v>
      </c>
      <c r="B204" s="37"/>
      <c r="C204" s="14" t="s">
        <v>185</v>
      </c>
      <c r="D204" s="15" t="s">
        <v>734</v>
      </c>
      <c r="E204" s="14" t="s">
        <v>10</v>
      </c>
      <c r="F204" s="16">
        <f>10.2+3.4</f>
        <v>13.6</v>
      </c>
      <c r="G204" s="16"/>
      <c r="H204" s="19">
        <f t="shared" si="8"/>
        <v>0</v>
      </c>
    </row>
    <row r="205" spans="1:8" ht="91.5" customHeight="1" x14ac:dyDescent="0.25">
      <c r="A205" s="37" t="s">
        <v>593</v>
      </c>
      <c r="B205" s="37"/>
      <c r="C205" s="14" t="s">
        <v>186</v>
      </c>
      <c r="D205" s="15" t="s">
        <v>594</v>
      </c>
      <c r="E205" s="14" t="s">
        <v>8</v>
      </c>
      <c r="F205" s="16">
        <f>1+2+1+8+3</f>
        <v>15</v>
      </c>
      <c r="G205" s="16"/>
      <c r="H205" s="19">
        <f t="shared" si="8"/>
        <v>0</v>
      </c>
    </row>
    <row r="206" spans="1:8" ht="36" x14ac:dyDescent="0.25">
      <c r="A206" s="37" t="s">
        <v>595</v>
      </c>
      <c r="B206" s="37"/>
      <c r="C206" s="14" t="s">
        <v>187</v>
      </c>
      <c r="D206" s="15" t="s">
        <v>596</v>
      </c>
      <c r="E206" s="14" t="s">
        <v>168</v>
      </c>
      <c r="F206" s="16">
        <v>1</v>
      </c>
      <c r="G206" s="16"/>
      <c r="H206" s="19">
        <f t="shared" si="8"/>
        <v>0</v>
      </c>
    </row>
    <row r="207" spans="1:8" ht="36" x14ac:dyDescent="0.25">
      <c r="A207" s="37" t="s">
        <v>597</v>
      </c>
      <c r="B207" s="37"/>
      <c r="C207" s="14" t="s">
        <v>188</v>
      </c>
      <c r="D207" s="15" t="s">
        <v>598</v>
      </c>
      <c r="E207" s="14" t="s">
        <v>168</v>
      </c>
      <c r="F207" s="16">
        <v>1</v>
      </c>
      <c r="G207" s="16"/>
      <c r="H207" s="19">
        <f t="shared" si="8"/>
        <v>0</v>
      </c>
    </row>
    <row r="208" spans="1:8" ht="54.75" customHeight="1" x14ac:dyDescent="0.25">
      <c r="A208" s="37" t="s">
        <v>600</v>
      </c>
      <c r="B208" s="37"/>
      <c r="C208" s="14" t="s">
        <v>189</v>
      </c>
      <c r="D208" s="15" t="s">
        <v>599</v>
      </c>
      <c r="E208" s="14" t="s">
        <v>8</v>
      </c>
      <c r="F208" s="16">
        <f>1+1+1</f>
        <v>3</v>
      </c>
      <c r="G208" s="16"/>
      <c r="H208" s="19">
        <f t="shared" si="8"/>
        <v>0</v>
      </c>
    </row>
    <row r="209" spans="1:8" ht="24" x14ac:dyDescent="0.25">
      <c r="A209" s="37" t="s">
        <v>601</v>
      </c>
      <c r="B209" s="37"/>
      <c r="C209" s="14" t="s">
        <v>190</v>
      </c>
      <c r="D209" s="15" t="s">
        <v>602</v>
      </c>
      <c r="E209" s="14" t="s">
        <v>8</v>
      </c>
      <c r="F209" s="16">
        <f>1+1</f>
        <v>2</v>
      </c>
      <c r="G209" s="16"/>
      <c r="H209" s="19">
        <f t="shared" si="8"/>
        <v>0</v>
      </c>
    </row>
    <row r="210" spans="1:8" ht="36" x14ac:dyDescent="0.25">
      <c r="A210" s="37" t="s">
        <v>603</v>
      </c>
      <c r="B210" s="37"/>
      <c r="C210" s="14" t="s">
        <v>191</v>
      </c>
      <c r="D210" s="15" t="s">
        <v>604</v>
      </c>
      <c r="E210" s="14" t="s">
        <v>8</v>
      </c>
      <c r="F210" s="16">
        <f>1+1</f>
        <v>2</v>
      </c>
      <c r="G210" s="16"/>
      <c r="H210" s="19">
        <f t="shared" si="8"/>
        <v>0</v>
      </c>
    </row>
    <row r="211" spans="1:8" ht="72" x14ac:dyDescent="0.25">
      <c r="A211" s="37" t="s">
        <v>605</v>
      </c>
      <c r="B211" s="37"/>
      <c r="C211" s="14" t="s">
        <v>192</v>
      </c>
      <c r="D211" s="15" t="s">
        <v>606</v>
      </c>
      <c r="E211" s="14" t="s">
        <v>10</v>
      </c>
      <c r="F211" s="16">
        <v>64.2</v>
      </c>
      <c r="G211" s="16"/>
      <c r="H211" s="19">
        <f t="shared" si="8"/>
        <v>0</v>
      </c>
    </row>
    <row r="212" spans="1:8" ht="24" x14ac:dyDescent="0.25">
      <c r="A212" s="37" t="s">
        <v>608</v>
      </c>
      <c r="B212" s="37"/>
      <c r="C212" s="14" t="s">
        <v>194</v>
      </c>
      <c r="D212" s="15" t="s">
        <v>607</v>
      </c>
      <c r="E212" s="14" t="s">
        <v>10</v>
      </c>
      <c r="F212" s="16">
        <v>64.2</v>
      </c>
      <c r="G212" s="16"/>
      <c r="H212" s="19">
        <f t="shared" si="8"/>
        <v>0</v>
      </c>
    </row>
    <row r="213" spans="1:8" ht="24" x14ac:dyDescent="0.25">
      <c r="A213" s="37" t="s">
        <v>609</v>
      </c>
      <c r="B213" s="37"/>
      <c r="C213" s="14" t="s">
        <v>195</v>
      </c>
      <c r="D213" s="15" t="s">
        <v>610</v>
      </c>
      <c r="E213" s="14" t="s">
        <v>8</v>
      </c>
      <c r="F213" s="16">
        <v>1</v>
      </c>
      <c r="G213" s="16"/>
      <c r="H213" s="19">
        <f t="shared" si="8"/>
        <v>0</v>
      </c>
    </row>
    <row r="214" spans="1:8" ht="48" x14ac:dyDescent="0.25">
      <c r="A214" s="37" t="s">
        <v>612</v>
      </c>
      <c r="B214" s="37"/>
      <c r="C214" s="14" t="s">
        <v>196</v>
      </c>
      <c r="D214" s="15" t="s">
        <v>611</v>
      </c>
      <c r="E214" s="14" t="s">
        <v>8</v>
      </c>
      <c r="F214" s="16">
        <f>1+1+1</f>
        <v>3</v>
      </c>
      <c r="G214" s="16"/>
      <c r="H214" s="19">
        <f t="shared" si="8"/>
        <v>0</v>
      </c>
    </row>
    <row r="215" spans="1:8" ht="24" x14ac:dyDescent="0.25">
      <c r="A215" s="37" t="s">
        <v>613</v>
      </c>
      <c r="B215" s="37"/>
      <c r="C215" s="14" t="s">
        <v>197</v>
      </c>
      <c r="D215" s="15" t="s">
        <v>614</v>
      </c>
      <c r="E215" s="14" t="s">
        <v>8</v>
      </c>
      <c r="F215" s="16">
        <v>1</v>
      </c>
      <c r="G215" s="16"/>
      <c r="H215" s="19">
        <f t="shared" si="8"/>
        <v>0</v>
      </c>
    </row>
    <row r="216" spans="1:8" ht="48" x14ac:dyDescent="0.25">
      <c r="A216" s="37" t="s">
        <v>615</v>
      </c>
      <c r="B216" s="37"/>
      <c r="C216" s="14" t="s">
        <v>198</v>
      </c>
      <c r="D216" s="15" t="s">
        <v>616</v>
      </c>
      <c r="E216" s="14" t="s">
        <v>8</v>
      </c>
      <c r="F216" s="16">
        <f>1+1+1</f>
        <v>3</v>
      </c>
      <c r="G216" s="16"/>
      <c r="H216" s="19">
        <f t="shared" si="8"/>
        <v>0</v>
      </c>
    </row>
    <row r="217" spans="1:8" ht="24" x14ac:dyDescent="0.25">
      <c r="A217" s="37" t="s">
        <v>618</v>
      </c>
      <c r="B217" s="37"/>
      <c r="C217" s="14" t="s">
        <v>199</v>
      </c>
      <c r="D217" s="15" t="s">
        <v>617</v>
      </c>
      <c r="E217" s="14" t="s">
        <v>168</v>
      </c>
      <c r="F217" s="16">
        <v>1</v>
      </c>
      <c r="G217" s="16"/>
      <c r="H217" s="19">
        <f t="shared" si="8"/>
        <v>0</v>
      </c>
    </row>
    <row r="218" spans="1:8" ht="60" x14ac:dyDescent="0.25">
      <c r="A218" s="37" t="s">
        <v>619</v>
      </c>
      <c r="B218" s="37"/>
      <c r="C218" s="14" t="s">
        <v>199</v>
      </c>
      <c r="D218" s="15" t="s">
        <v>620</v>
      </c>
      <c r="E218" s="14" t="s">
        <v>168</v>
      </c>
      <c r="F218" s="16">
        <f t="shared" ref="F218:F223" si="9">1+1</f>
        <v>2</v>
      </c>
      <c r="G218" s="16"/>
      <c r="H218" s="19">
        <f t="shared" si="8"/>
        <v>0</v>
      </c>
    </row>
    <row r="219" spans="1:8" ht="60" x14ac:dyDescent="0.25">
      <c r="A219" s="37" t="s">
        <v>623</v>
      </c>
      <c r="B219" s="37"/>
      <c r="C219" s="14" t="s">
        <v>200</v>
      </c>
      <c r="D219" s="15" t="s">
        <v>735</v>
      </c>
      <c r="E219" s="14" t="s">
        <v>168</v>
      </c>
      <c r="F219" s="16">
        <f t="shared" si="9"/>
        <v>2</v>
      </c>
      <c r="G219" s="16"/>
      <c r="H219" s="19">
        <f t="shared" si="8"/>
        <v>0</v>
      </c>
    </row>
    <row r="220" spans="1:8" ht="78" customHeight="1" x14ac:dyDescent="0.25">
      <c r="A220" s="37" t="s">
        <v>624</v>
      </c>
      <c r="B220" s="37"/>
      <c r="C220" s="14" t="s">
        <v>201</v>
      </c>
      <c r="D220" s="15" t="s">
        <v>621</v>
      </c>
      <c r="E220" s="14" t="s">
        <v>202</v>
      </c>
      <c r="F220" s="16">
        <f t="shared" si="9"/>
        <v>2</v>
      </c>
      <c r="G220" s="16"/>
      <c r="H220" s="19">
        <f t="shared" si="8"/>
        <v>0</v>
      </c>
    </row>
    <row r="221" spans="1:8" ht="84" x14ac:dyDescent="0.25">
      <c r="A221" s="37" t="s">
        <v>625</v>
      </c>
      <c r="B221" s="37"/>
      <c r="C221" s="14" t="s">
        <v>201</v>
      </c>
      <c r="D221" s="15" t="s">
        <v>622</v>
      </c>
      <c r="E221" s="14" t="s">
        <v>202</v>
      </c>
      <c r="F221" s="16">
        <f t="shared" si="9"/>
        <v>2</v>
      </c>
      <c r="G221" s="16"/>
      <c r="H221" s="19">
        <f t="shared" si="8"/>
        <v>0</v>
      </c>
    </row>
    <row r="222" spans="1:8" ht="72" x14ac:dyDescent="0.25">
      <c r="A222" s="37" t="s">
        <v>626</v>
      </c>
      <c r="B222" s="37"/>
      <c r="C222" s="14" t="s">
        <v>203</v>
      </c>
      <c r="D222" s="15" t="s">
        <v>627</v>
      </c>
      <c r="E222" s="14" t="s">
        <v>8</v>
      </c>
      <c r="F222" s="16">
        <f t="shared" si="9"/>
        <v>2</v>
      </c>
      <c r="G222" s="16"/>
      <c r="H222" s="19">
        <f t="shared" si="8"/>
        <v>0</v>
      </c>
    </row>
    <row r="223" spans="1:8" ht="72" x14ac:dyDescent="0.25">
      <c r="A223" s="37" t="s">
        <v>628</v>
      </c>
      <c r="B223" s="37"/>
      <c r="C223" s="14" t="s">
        <v>203</v>
      </c>
      <c r="D223" s="15" t="s">
        <v>629</v>
      </c>
      <c r="E223" s="14" t="s">
        <v>8</v>
      </c>
      <c r="F223" s="16">
        <f t="shared" si="9"/>
        <v>2</v>
      </c>
      <c r="G223" s="16"/>
      <c r="H223" s="20">
        <f t="shared" si="8"/>
        <v>0</v>
      </c>
    </row>
    <row r="224" spans="1:8" x14ac:dyDescent="0.25">
      <c r="A224" s="42" t="s">
        <v>204</v>
      </c>
      <c r="B224" s="42"/>
      <c r="C224" s="10"/>
      <c r="D224" s="39" t="s">
        <v>205</v>
      </c>
      <c r="E224" s="39"/>
      <c r="F224" s="39"/>
      <c r="G224" s="40"/>
      <c r="H224" s="18">
        <f>H225</f>
        <v>0</v>
      </c>
    </row>
    <row r="225" spans="1:8" ht="24" x14ac:dyDescent="0.25">
      <c r="A225" s="37" t="s">
        <v>630</v>
      </c>
      <c r="B225" s="37"/>
      <c r="C225" s="14" t="s">
        <v>206</v>
      </c>
      <c r="D225" s="15" t="s">
        <v>207</v>
      </c>
      <c r="E225" s="14" t="s">
        <v>8</v>
      </c>
      <c r="F225" s="16">
        <v>1</v>
      </c>
      <c r="G225" s="16"/>
      <c r="H225" s="20">
        <f>F225*G225</f>
        <v>0</v>
      </c>
    </row>
    <row r="226" spans="1:8" x14ac:dyDescent="0.25">
      <c r="A226" s="43" t="s">
        <v>208</v>
      </c>
      <c r="B226" s="43"/>
      <c r="C226" s="22"/>
      <c r="D226" s="44" t="s">
        <v>209</v>
      </c>
      <c r="E226" s="44"/>
      <c r="F226" s="44"/>
      <c r="G226" s="45"/>
      <c r="H226" s="23">
        <f>SUM(H227,H248,H255,H261)</f>
        <v>0</v>
      </c>
    </row>
    <row r="227" spans="1:8" x14ac:dyDescent="0.25">
      <c r="A227" s="42" t="s">
        <v>210</v>
      </c>
      <c r="B227" s="42"/>
      <c r="C227" s="10"/>
      <c r="D227" s="39" t="s">
        <v>211</v>
      </c>
      <c r="E227" s="39"/>
      <c r="F227" s="39"/>
      <c r="G227" s="40"/>
      <c r="H227" s="18">
        <f>SUM(H228:H247)</f>
        <v>0</v>
      </c>
    </row>
    <row r="228" spans="1:8" ht="24" x14ac:dyDescent="0.25">
      <c r="A228" s="37" t="s">
        <v>631</v>
      </c>
      <c r="B228" s="37"/>
      <c r="C228" s="14" t="s">
        <v>212</v>
      </c>
      <c r="D228" s="15" t="s">
        <v>632</v>
      </c>
      <c r="E228" s="14" t="s">
        <v>8</v>
      </c>
      <c r="F228" s="16">
        <v>1</v>
      </c>
      <c r="G228" s="16"/>
      <c r="H228" s="19">
        <f>F228*G228</f>
        <v>0</v>
      </c>
    </row>
    <row r="229" spans="1:8" ht="36" x14ac:dyDescent="0.25">
      <c r="A229" s="37" t="s">
        <v>633</v>
      </c>
      <c r="B229" s="37"/>
      <c r="C229" s="14" t="s">
        <v>213</v>
      </c>
      <c r="D229" s="15" t="s">
        <v>634</v>
      </c>
      <c r="E229" s="14" t="s">
        <v>10</v>
      </c>
      <c r="F229" s="16">
        <v>820</v>
      </c>
      <c r="G229" s="16"/>
      <c r="H229" s="19">
        <f t="shared" ref="H229:H247" si="10">F229*G229</f>
        <v>0</v>
      </c>
    </row>
    <row r="230" spans="1:8" ht="36" x14ac:dyDescent="0.25">
      <c r="A230" s="37" t="s">
        <v>635</v>
      </c>
      <c r="B230" s="37"/>
      <c r="C230" s="14" t="s">
        <v>213</v>
      </c>
      <c r="D230" s="15" t="s">
        <v>636</v>
      </c>
      <c r="E230" s="14" t="s">
        <v>10</v>
      </c>
      <c r="F230" s="16">
        <v>240</v>
      </c>
      <c r="G230" s="16"/>
      <c r="H230" s="19">
        <f t="shared" si="10"/>
        <v>0</v>
      </c>
    </row>
    <row r="231" spans="1:8" ht="24" x14ac:dyDescent="0.25">
      <c r="A231" s="37" t="s">
        <v>637</v>
      </c>
      <c r="B231" s="37"/>
      <c r="C231" s="14" t="s">
        <v>214</v>
      </c>
      <c r="D231" s="15" t="s">
        <v>215</v>
      </c>
      <c r="E231" s="14" t="s">
        <v>8</v>
      </c>
      <c r="F231" s="16">
        <v>31</v>
      </c>
      <c r="G231" s="16"/>
      <c r="H231" s="19">
        <f t="shared" si="10"/>
        <v>0</v>
      </c>
    </row>
    <row r="232" spans="1:8" x14ac:dyDescent="0.25">
      <c r="A232" s="37" t="s">
        <v>638</v>
      </c>
      <c r="B232" s="37"/>
      <c r="C232" s="14" t="s">
        <v>216</v>
      </c>
      <c r="D232" s="15" t="s">
        <v>217</v>
      </c>
      <c r="E232" s="14" t="s">
        <v>8</v>
      </c>
      <c r="F232" s="16">
        <v>31</v>
      </c>
      <c r="G232" s="16"/>
      <c r="H232" s="19">
        <f t="shared" si="10"/>
        <v>0</v>
      </c>
    </row>
    <row r="233" spans="1:8" ht="36" x14ac:dyDescent="0.25">
      <c r="A233" s="37" t="s">
        <v>639</v>
      </c>
      <c r="B233" s="37"/>
      <c r="C233" s="14" t="s">
        <v>218</v>
      </c>
      <c r="D233" s="15" t="s">
        <v>642</v>
      </c>
      <c r="E233" s="14" t="s">
        <v>8</v>
      </c>
      <c r="F233" s="16">
        <v>2</v>
      </c>
      <c r="G233" s="16"/>
      <c r="H233" s="19">
        <f t="shared" si="10"/>
        <v>0</v>
      </c>
    </row>
    <row r="234" spans="1:8" ht="36" x14ac:dyDescent="0.25">
      <c r="A234" s="37" t="s">
        <v>640</v>
      </c>
      <c r="B234" s="37"/>
      <c r="C234" s="14" t="s">
        <v>219</v>
      </c>
      <c r="D234" s="15" t="s">
        <v>643</v>
      </c>
      <c r="E234" s="14" t="s">
        <v>8</v>
      </c>
      <c r="F234" s="16">
        <v>2</v>
      </c>
      <c r="G234" s="16"/>
      <c r="H234" s="19">
        <f t="shared" si="10"/>
        <v>0</v>
      </c>
    </row>
    <row r="235" spans="1:8" ht="36" x14ac:dyDescent="0.25">
      <c r="A235" s="37" t="s">
        <v>641</v>
      </c>
      <c r="B235" s="37"/>
      <c r="C235" s="14" t="s">
        <v>220</v>
      </c>
      <c r="D235" s="15" t="s">
        <v>644</v>
      </c>
      <c r="E235" s="14" t="s">
        <v>8</v>
      </c>
      <c r="F235" s="16">
        <v>4</v>
      </c>
      <c r="G235" s="16"/>
      <c r="H235" s="19">
        <f t="shared" si="10"/>
        <v>0</v>
      </c>
    </row>
    <row r="236" spans="1:8" ht="48" x14ac:dyDescent="0.25">
      <c r="A236" s="37" t="s">
        <v>646</v>
      </c>
      <c r="B236" s="37"/>
      <c r="C236" s="14" t="s">
        <v>220</v>
      </c>
      <c r="D236" s="15" t="s">
        <v>645</v>
      </c>
      <c r="E236" s="14" t="s">
        <v>8</v>
      </c>
      <c r="F236" s="16">
        <v>4</v>
      </c>
      <c r="G236" s="16"/>
      <c r="H236" s="19">
        <f t="shared" si="10"/>
        <v>0</v>
      </c>
    </row>
    <row r="237" spans="1:8" ht="36" x14ac:dyDescent="0.25">
      <c r="A237" s="37" t="s">
        <v>648</v>
      </c>
      <c r="B237" s="37"/>
      <c r="C237" s="14" t="s">
        <v>221</v>
      </c>
      <c r="D237" s="15" t="s">
        <v>647</v>
      </c>
      <c r="E237" s="14" t="s">
        <v>8</v>
      </c>
      <c r="F237" s="16">
        <v>2</v>
      </c>
      <c r="G237" s="16"/>
      <c r="H237" s="19">
        <f t="shared" si="10"/>
        <v>0</v>
      </c>
    </row>
    <row r="238" spans="1:8" ht="48" x14ac:dyDescent="0.25">
      <c r="A238" s="37" t="s">
        <v>649</v>
      </c>
      <c r="B238" s="37"/>
      <c r="C238" s="14" t="s">
        <v>222</v>
      </c>
      <c r="D238" s="15" t="s">
        <v>650</v>
      </c>
      <c r="E238" s="14" t="s">
        <v>8</v>
      </c>
      <c r="F238" s="16">
        <v>10</v>
      </c>
      <c r="G238" s="16"/>
      <c r="H238" s="19">
        <f t="shared" si="10"/>
        <v>0</v>
      </c>
    </row>
    <row r="239" spans="1:8" ht="48" x14ac:dyDescent="0.25">
      <c r="A239" s="37" t="s">
        <v>651</v>
      </c>
      <c r="B239" s="37"/>
      <c r="C239" s="14" t="s">
        <v>223</v>
      </c>
      <c r="D239" s="15" t="s">
        <v>652</v>
      </c>
      <c r="E239" s="14" t="s">
        <v>8</v>
      </c>
      <c r="F239" s="16">
        <v>8</v>
      </c>
      <c r="G239" s="16"/>
      <c r="H239" s="19">
        <f t="shared" si="10"/>
        <v>0</v>
      </c>
    </row>
    <row r="240" spans="1:8" ht="48" x14ac:dyDescent="0.25">
      <c r="A240" s="37" t="s">
        <v>653</v>
      </c>
      <c r="B240" s="37"/>
      <c r="C240" s="14" t="s">
        <v>223</v>
      </c>
      <c r="D240" s="15" t="s">
        <v>654</v>
      </c>
      <c r="E240" s="14" t="s">
        <v>8</v>
      </c>
      <c r="F240" s="16">
        <v>2</v>
      </c>
      <c r="G240" s="16"/>
      <c r="H240" s="19">
        <f t="shared" si="10"/>
        <v>0</v>
      </c>
    </row>
    <row r="241" spans="1:8" ht="42.75" customHeight="1" x14ac:dyDescent="0.25">
      <c r="A241" s="37" t="s">
        <v>656</v>
      </c>
      <c r="B241" s="37"/>
      <c r="C241" s="14" t="s">
        <v>224</v>
      </c>
      <c r="D241" s="15" t="s">
        <v>655</v>
      </c>
      <c r="E241" s="14" t="s">
        <v>168</v>
      </c>
      <c r="F241" s="16">
        <v>6</v>
      </c>
      <c r="G241" s="16"/>
      <c r="H241" s="19">
        <f t="shared" si="10"/>
        <v>0</v>
      </c>
    </row>
    <row r="242" spans="1:8" x14ac:dyDescent="0.25">
      <c r="A242" s="37" t="s">
        <v>657</v>
      </c>
      <c r="B242" s="37"/>
      <c r="C242" s="14" t="s">
        <v>225</v>
      </c>
      <c r="D242" s="15" t="s">
        <v>226</v>
      </c>
      <c r="E242" s="14" t="s">
        <v>8</v>
      </c>
      <c r="F242" s="16">
        <v>26</v>
      </c>
      <c r="G242" s="16"/>
      <c r="H242" s="19">
        <f t="shared" si="10"/>
        <v>0</v>
      </c>
    </row>
    <row r="243" spans="1:8" ht="36" x14ac:dyDescent="0.25">
      <c r="A243" s="37" t="s">
        <v>659</v>
      </c>
      <c r="B243" s="37"/>
      <c r="C243" s="14" t="s">
        <v>227</v>
      </c>
      <c r="D243" s="15" t="s">
        <v>658</v>
      </c>
      <c r="E243" s="14" t="s">
        <v>168</v>
      </c>
      <c r="F243" s="16">
        <v>4</v>
      </c>
      <c r="G243" s="16"/>
      <c r="H243" s="19">
        <f t="shared" si="10"/>
        <v>0</v>
      </c>
    </row>
    <row r="244" spans="1:8" ht="24" x14ac:dyDescent="0.25">
      <c r="A244" s="37" t="s">
        <v>660</v>
      </c>
      <c r="B244" s="37"/>
      <c r="C244" s="14" t="s">
        <v>228</v>
      </c>
      <c r="D244" s="15" t="s">
        <v>695</v>
      </c>
      <c r="E244" s="14" t="s">
        <v>168</v>
      </c>
      <c r="F244" s="16">
        <v>5</v>
      </c>
      <c r="G244" s="16"/>
      <c r="H244" s="19">
        <f t="shared" si="10"/>
        <v>0</v>
      </c>
    </row>
    <row r="245" spans="1:8" ht="24" x14ac:dyDescent="0.25">
      <c r="A245" s="37" t="s">
        <v>661</v>
      </c>
      <c r="B245" s="37"/>
      <c r="C245" s="14" t="s">
        <v>229</v>
      </c>
      <c r="D245" s="15" t="s">
        <v>230</v>
      </c>
      <c r="E245" s="14" t="s">
        <v>231</v>
      </c>
      <c r="F245" s="16">
        <v>312</v>
      </c>
      <c r="G245" s="16"/>
      <c r="H245" s="19">
        <f t="shared" si="10"/>
        <v>0</v>
      </c>
    </row>
    <row r="246" spans="1:8" ht="24" x14ac:dyDescent="0.25">
      <c r="A246" s="37" t="s">
        <v>662</v>
      </c>
      <c r="B246" s="37"/>
      <c r="C246" s="14" t="s">
        <v>218</v>
      </c>
      <c r="D246" s="15" t="s">
        <v>663</v>
      </c>
      <c r="E246" s="14" t="s">
        <v>8</v>
      </c>
      <c r="F246" s="16">
        <v>1</v>
      </c>
      <c r="G246" s="16"/>
      <c r="H246" s="19">
        <f t="shared" si="10"/>
        <v>0</v>
      </c>
    </row>
    <row r="247" spans="1:8" ht="24" x14ac:dyDescent="0.25">
      <c r="A247" s="37" t="s">
        <v>664</v>
      </c>
      <c r="B247" s="37"/>
      <c r="C247" s="14" t="s">
        <v>232</v>
      </c>
      <c r="D247" s="15" t="s">
        <v>665</v>
      </c>
      <c r="E247" s="14" t="s">
        <v>8</v>
      </c>
      <c r="F247" s="16">
        <v>1</v>
      </c>
      <c r="G247" s="16"/>
      <c r="H247" s="20">
        <f t="shared" si="10"/>
        <v>0</v>
      </c>
    </row>
    <row r="248" spans="1:8" x14ac:dyDescent="0.25">
      <c r="A248" s="42" t="s">
        <v>233</v>
      </c>
      <c r="B248" s="42"/>
      <c r="C248" s="10"/>
      <c r="D248" s="39" t="s">
        <v>234</v>
      </c>
      <c r="E248" s="39"/>
      <c r="F248" s="39"/>
      <c r="G248" s="40"/>
      <c r="H248" s="18">
        <f>SUM(H249:H254)</f>
        <v>0</v>
      </c>
    </row>
    <row r="249" spans="1:8" ht="36" x14ac:dyDescent="0.25">
      <c r="A249" s="37" t="s">
        <v>666</v>
      </c>
      <c r="B249" s="37"/>
      <c r="C249" s="14" t="s">
        <v>213</v>
      </c>
      <c r="D249" s="15" t="s">
        <v>634</v>
      </c>
      <c r="E249" s="14" t="s">
        <v>10</v>
      </c>
      <c r="F249" s="16">
        <v>220</v>
      </c>
      <c r="G249" s="16"/>
      <c r="H249" s="19">
        <f>F249*G249</f>
        <v>0</v>
      </c>
    </row>
    <row r="250" spans="1:8" ht="36" x14ac:dyDescent="0.25">
      <c r="A250" s="37" t="s">
        <v>668</v>
      </c>
      <c r="B250" s="37"/>
      <c r="C250" s="14" t="s">
        <v>213</v>
      </c>
      <c r="D250" s="15" t="s">
        <v>667</v>
      </c>
      <c r="E250" s="14" t="s">
        <v>10</v>
      </c>
      <c r="F250" s="16">
        <v>150</v>
      </c>
      <c r="G250" s="16"/>
      <c r="H250" s="19">
        <f t="shared" ref="H250:H254" si="11">F250*G250</f>
        <v>0</v>
      </c>
    </row>
    <row r="251" spans="1:8" ht="36" x14ac:dyDescent="0.25">
      <c r="A251" s="37" t="s">
        <v>669</v>
      </c>
      <c r="B251" s="37"/>
      <c r="C251" s="14" t="s">
        <v>235</v>
      </c>
      <c r="D251" s="15" t="s">
        <v>670</v>
      </c>
      <c r="E251" s="14" t="s">
        <v>10</v>
      </c>
      <c r="F251" s="16">
        <v>54</v>
      </c>
      <c r="G251" s="16"/>
      <c r="H251" s="19">
        <f t="shared" si="11"/>
        <v>0</v>
      </c>
    </row>
    <row r="252" spans="1:8" ht="30.75" customHeight="1" x14ac:dyDescent="0.25">
      <c r="A252" s="37" t="s">
        <v>671</v>
      </c>
      <c r="B252" s="37"/>
      <c r="C252" s="14" t="s">
        <v>236</v>
      </c>
      <c r="D252" s="15" t="s">
        <v>672</v>
      </c>
      <c r="E252" s="14" t="s">
        <v>8</v>
      </c>
      <c r="F252" s="16">
        <v>1</v>
      </c>
      <c r="G252" s="16"/>
      <c r="H252" s="19">
        <f t="shared" si="11"/>
        <v>0</v>
      </c>
    </row>
    <row r="253" spans="1:8" ht="36" x14ac:dyDescent="0.25">
      <c r="A253" s="37" t="s">
        <v>673</v>
      </c>
      <c r="B253" s="37"/>
      <c r="C253" s="14" t="s">
        <v>237</v>
      </c>
      <c r="D253" s="15" t="s">
        <v>674</v>
      </c>
      <c r="E253" s="14" t="s">
        <v>10</v>
      </c>
      <c r="F253" s="16">
        <v>164</v>
      </c>
      <c r="G253" s="16"/>
      <c r="H253" s="19">
        <f t="shared" si="11"/>
        <v>0</v>
      </c>
    </row>
    <row r="254" spans="1:8" ht="24" x14ac:dyDescent="0.25">
      <c r="A254" s="37" t="s">
        <v>675</v>
      </c>
      <c r="B254" s="37"/>
      <c r="C254" s="14" t="s">
        <v>238</v>
      </c>
      <c r="D254" s="15" t="s">
        <v>239</v>
      </c>
      <c r="E254" s="14" t="s">
        <v>240</v>
      </c>
      <c r="F254" s="16">
        <v>6</v>
      </c>
      <c r="G254" s="16"/>
      <c r="H254" s="20">
        <f t="shared" si="11"/>
        <v>0</v>
      </c>
    </row>
    <row r="255" spans="1:8" x14ac:dyDescent="0.25">
      <c r="A255" s="42" t="s">
        <v>241</v>
      </c>
      <c r="B255" s="42"/>
      <c r="C255" s="10"/>
      <c r="D255" s="39" t="s">
        <v>242</v>
      </c>
      <c r="E255" s="39"/>
      <c r="F255" s="39"/>
      <c r="G255" s="40"/>
      <c r="H255" s="18">
        <f>SUM(H256:H260)</f>
        <v>0</v>
      </c>
    </row>
    <row r="256" spans="1:8" ht="19.5" customHeight="1" x14ac:dyDescent="0.25">
      <c r="A256" s="37" t="s">
        <v>676</v>
      </c>
      <c r="B256" s="37"/>
      <c r="C256" s="14" t="s">
        <v>243</v>
      </c>
      <c r="D256" s="15" t="s">
        <v>244</v>
      </c>
      <c r="E256" s="14" t="s">
        <v>10</v>
      </c>
      <c r="F256" s="16">
        <v>30</v>
      </c>
      <c r="G256" s="16"/>
      <c r="H256" s="19">
        <f>F256*G256</f>
        <v>0</v>
      </c>
    </row>
    <row r="257" spans="1:8" ht="24" x14ac:dyDescent="0.25">
      <c r="A257" s="37" t="s">
        <v>677</v>
      </c>
      <c r="B257" s="37"/>
      <c r="C257" s="14" t="s">
        <v>245</v>
      </c>
      <c r="D257" s="15" t="s">
        <v>246</v>
      </c>
      <c r="E257" s="14" t="s">
        <v>10</v>
      </c>
      <c r="F257" s="16">
        <v>105</v>
      </c>
      <c r="G257" s="16"/>
      <c r="H257" s="16">
        <f t="shared" ref="H257:H260" si="12">F257*G257</f>
        <v>0</v>
      </c>
    </row>
    <row r="258" spans="1:8" ht="24" x14ac:dyDescent="0.25">
      <c r="A258" s="37" t="s">
        <v>678</v>
      </c>
      <c r="B258" s="37"/>
      <c r="C258" s="14" t="s">
        <v>247</v>
      </c>
      <c r="D258" s="15" t="s">
        <v>248</v>
      </c>
      <c r="E258" s="14" t="s">
        <v>168</v>
      </c>
      <c r="F258" s="16">
        <v>2</v>
      </c>
      <c r="G258" s="16"/>
      <c r="H258" s="16">
        <f t="shared" si="12"/>
        <v>0</v>
      </c>
    </row>
    <row r="259" spans="1:8" ht="24" x14ac:dyDescent="0.25">
      <c r="A259" s="37" t="s">
        <v>679</v>
      </c>
      <c r="B259" s="37"/>
      <c r="C259" s="14" t="s">
        <v>249</v>
      </c>
      <c r="D259" s="15" t="s">
        <v>250</v>
      </c>
      <c r="E259" s="14" t="s">
        <v>8</v>
      </c>
      <c r="F259" s="16">
        <v>12</v>
      </c>
      <c r="G259" s="16"/>
      <c r="H259" s="16">
        <f t="shared" si="12"/>
        <v>0</v>
      </c>
    </row>
    <row r="260" spans="1:8" ht="24" x14ac:dyDescent="0.25">
      <c r="A260" s="37" t="s">
        <v>680</v>
      </c>
      <c r="B260" s="37"/>
      <c r="C260" s="14" t="s">
        <v>251</v>
      </c>
      <c r="D260" s="15" t="s">
        <v>252</v>
      </c>
      <c r="E260" s="14" t="s">
        <v>8</v>
      </c>
      <c r="F260" s="16">
        <v>6</v>
      </c>
      <c r="G260" s="16"/>
      <c r="H260" s="17">
        <f t="shared" si="12"/>
        <v>0</v>
      </c>
    </row>
    <row r="261" spans="1:8" x14ac:dyDescent="0.25">
      <c r="A261" s="42" t="s">
        <v>253</v>
      </c>
      <c r="B261" s="42"/>
      <c r="C261" s="10"/>
      <c r="D261" s="39" t="s">
        <v>254</v>
      </c>
      <c r="E261" s="39"/>
      <c r="F261" s="39"/>
      <c r="G261" s="40"/>
      <c r="H261" s="18">
        <f>SUM(H262:H269)</f>
        <v>0</v>
      </c>
    </row>
    <row r="262" spans="1:8" ht="23.25" customHeight="1" x14ac:dyDescent="0.25">
      <c r="A262" s="37" t="s">
        <v>681</v>
      </c>
      <c r="B262" s="37"/>
      <c r="C262" s="14" t="s">
        <v>255</v>
      </c>
      <c r="D262" s="15" t="s">
        <v>256</v>
      </c>
      <c r="E262" s="14" t="s">
        <v>257</v>
      </c>
      <c r="F262" s="16">
        <v>18</v>
      </c>
      <c r="G262" s="16"/>
      <c r="H262" s="19">
        <f>F262*G262</f>
        <v>0</v>
      </c>
    </row>
    <row r="263" spans="1:8" ht="20.25" customHeight="1" x14ac:dyDescent="0.25">
      <c r="A263" s="37" t="s">
        <v>682</v>
      </c>
      <c r="B263" s="37"/>
      <c r="C263" s="14" t="s">
        <v>258</v>
      </c>
      <c r="D263" s="15" t="s">
        <v>259</v>
      </c>
      <c r="E263" s="14" t="s">
        <v>257</v>
      </c>
      <c r="F263" s="16">
        <v>15</v>
      </c>
      <c r="G263" s="16"/>
      <c r="H263" s="19">
        <f t="shared" ref="H263:H269" si="13">F263*G263</f>
        <v>0</v>
      </c>
    </row>
    <row r="264" spans="1:8" ht="30" customHeight="1" x14ac:dyDescent="0.25">
      <c r="A264" s="37" t="s">
        <v>683</v>
      </c>
      <c r="B264" s="37"/>
      <c r="C264" s="14" t="s">
        <v>260</v>
      </c>
      <c r="D264" s="15" t="s">
        <v>261</v>
      </c>
      <c r="E264" s="14" t="s">
        <v>257</v>
      </c>
      <c r="F264" s="16">
        <v>1</v>
      </c>
      <c r="G264" s="16"/>
      <c r="H264" s="19">
        <f t="shared" si="13"/>
        <v>0</v>
      </c>
    </row>
    <row r="265" spans="1:8" ht="27.75" customHeight="1" x14ac:dyDescent="0.25">
      <c r="A265" s="37" t="s">
        <v>684</v>
      </c>
      <c r="B265" s="37"/>
      <c r="C265" s="14" t="s">
        <v>262</v>
      </c>
      <c r="D265" s="15" t="s">
        <v>263</v>
      </c>
      <c r="E265" s="14" t="s">
        <v>257</v>
      </c>
      <c r="F265" s="16">
        <v>17</v>
      </c>
      <c r="G265" s="16"/>
      <c r="H265" s="19">
        <f t="shared" si="13"/>
        <v>0</v>
      </c>
    </row>
    <row r="266" spans="1:8" ht="27.75" customHeight="1" x14ac:dyDescent="0.25">
      <c r="A266" s="37" t="s">
        <v>685</v>
      </c>
      <c r="B266" s="37"/>
      <c r="C266" s="14" t="s">
        <v>264</v>
      </c>
      <c r="D266" s="15" t="s">
        <v>265</v>
      </c>
      <c r="E266" s="14" t="s">
        <v>257</v>
      </c>
      <c r="F266" s="16">
        <v>1</v>
      </c>
      <c r="G266" s="16"/>
      <c r="H266" s="19">
        <f t="shared" si="13"/>
        <v>0</v>
      </c>
    </row>
    <row r="267" spans="1:8" ht="27.75" customHeight="1" x14ac:dyDescent="0.25">
      <c r="A267" s="37" t="s">
        <v>686</v>
      </c>
      <c r="B267" s="37"/>
      <c r="C267" s="14" t="s">
        <v>266</v>
      </c>
      <c r="D267" s="15" t="s">
        <v>267</v>
      </c>
      <c r="E267" s="14" t="s">
        <v>257</v>
      </c>
      <c r="F267" s="16">
        <v>14</v>
      </c>
      <c r="G267" s="16"/>
      <c r="H267" s="19">
        <f t="shared" si="13"/>
        <v>0</v>
      </c>
    </row>
    <row r="268" spans="1:8" x14ac:dyDescent="0.25">
      <c r="A268" s="37" t="s">
        <v>687</v>
      </c>
      <c r="B268" s="37"/>
      <c r="C268" s="14" t="s">
        <v>268</v>
      </c>
      <c r="D268" s="15" t="s">
        <v>269</v>
      </c>
      <c r="E268" s="14" t="s">
        <v>193</v>
      </c>
      <c r="F268" s="16">
        <v>1</v>
      </c>
      <c r="G268" s="16"/>
      <c r="H268" s="19">
        <f t="shared" si="13"/>
        <v>0</v>
      </c>
    </row>
    <row r="269" spans="1:8" x14ac:dyDescent="0.25">
      <c r="A269" s="37" t="s">
        <v>688</v>
      </c>
      <c r="B269" s="41"/>
      <c r="C269" s="24" t="s">
        <v>270</v>
      </c>
      <c r="D269" s="25" t="s">
        <v>271</v>
      </c>
      <c r="E269" s="24" t="s">
        <v>193</v>
      </c>
      <c r="F269" s="17">
        <v>7</v>
      </c>
      <c r="G269" s="17"/>
      <c r="H269" s="20">
        <f t="shared" si="13"/>
        <v>0</v>
      </c>
    </row>
    <row r="270" spans="1:8" x14ac:dyDescent="0.25">
      <c r="B270" s="38" t="s">
        <v>689</v>
      </c>
      <c r="C270" s="38"/>
      <c r="D270" s="38"/>
      <c r="E270" s="38"/>
      <c r="F270" s="38"/>
      <c r="G270" s="38"/>
      <c r="H270" s="26">
        <f>SUM(H226,H182,H28)</f>
        <v>0</v>
      </c>
    </row>
    <row r="271" spans="1:8" x14ac:dyDescent="0.25">
      <c r="B271" s="38" t="s">
        <v>690</v>
      </c>
      <c r="C271" s="38"/>
      <c r="D271" s="38"/>
      <c r="E271" s="38"/>
      <c r="F271" s="38"/>
      <c r="G271" s="38"/>
      <c r="H271" s="26">
        <f>H270*23%</f>
        <v>0</v>
      </c>
    </row>
    <row r="272" spans="1:8" x14ac:dyDescent="0.25">
      <c r="B272" s="38" t="s">
        <v>691</v>
      </c>
      <c r="C272" s="38"/>
      <c r="D272" s="38"/>
      <c r="E272" s="38"/>
      <c r="F272" s="38"/>
      <c r="G272" s="38"/>
      <c r="H272" s="26">
        <f>H270+H271</f>
        <v>0</v>
      </c>
    </row>
    <row r="274" spans="2:8" x14ac:dyDescent="0.25">
      <c r="B274" s="32" t="s">
        <v>712</v>
      </c>
      <c r="F274" s="4" t="s">
        <v>707</v>
      </c>
      <c r="G274" s="4"/>
      <c r="H274" s="4"/>
    </row>
    <row r="275" spans="2:8" ht="36" customHeight="1" x14ac:dyDescent="0.25">
      <c r="F275" s="36" t="s">
        <v>708</v>
      </c>
      <c r="G275" s="36"/>
      <c r="H275" s="33"/>
    </row>
  </sheetData>
  <mergeCells count="263">
    <mergeCell ref="A40:B40"/>
    <mergeCell ref="A41:B41"/>
    <mergeCell ref="A39:B39"/>
    <mergeCell ref="A37:B37"/>
    <mergeCell ref="A38:B38"/>
    <mergeCell ref="A34:B34"/>
    <mergeCell ref="A35:B35"/>
    <mergeCell ref="A33:B33"/>
    <mergeCell ref="A36:B36"/>
    <mergeCell ref="A27:B27"/>
    <mergeCell ref="A29:B29"/>
    <mergeCell ref="A30:B30"/>
    <mergeCell ref="A31:B31"/>
    <mergeCell ref="A32:B32"/>
    <mergeCell ref="A60:B60"/>
    <mergeCell ref="A61:B61"/>
    <mergeCell ref="A62:B62"/>
    <mergeCell ref="A56:B56"/>
    <mergeCell ref="A57:B57"/>
    <mergeCell ref="A58:B58"/>
    <mergeCell ref="A59:B59"/>
    <mergeCell ref="A55:B55"/>
    <mergeCell ref="A54:B54"/>
    <mergeCell ref="A52:B52"/>
    <mergeCell ref="A53:B53"/>
    <mergeCell ref="A51:B51"/>
    <mergeCell ref="A47:B47"/>
    <mergeCell ref="A48:B48"/>
    <mergeCell ref="A49:B49"/>
    <mergeCell ref="A50:B50"/>
    <mergeCell ref="A42:B42"/>
    <mergeCell ref="A43:B43"/>
    <mergeCell ref="A44:B44"/>
    <mergeCell ref="A45:B45"/>
    <mergeCell ref="A46:B46"/>
    <mergeCell ref="A67:B67"/>
    <mergeCell ref="A68:B68"/>
    <mergeCell ref="A69:B69"/>
    <mergeCell ref="A70:B70"/>
    <mergeCell ref="A63:B63"/>
    <mergeCell ref="A64:B64"/>
    <mergeCell ref="A65:B65"/>
    <mergeCell ref="A66:B66"/>
    <mergeCell ref="A75:B75"/>
    <mergeCell ref="A74:B74"/>
    <mergeCell ref="A71:B71"/>
    <mergeCell ref="A72:B72"/>
    <mergeCell ref="A73:B73"/>
    <mergeCell ref="A76:B76"/>
    <mergeCell ref="A79:B79"/>
    <mergeCell ref="A80:B80"/>
    <mergeCell ref="A81:B81"/>
    <mergeCell ref="A82:B82"/>
    <mergeCell ref="A83:B83"/>
    <mergeCell ref="A84:B84"/>
    <mergeCell ref="A85:B85"/>
    <mergeCell ref="A86:B86"/>
    <mergeCell ref="A87:B87"/>
    <mergeCell ref="A88:B88"/>
    <mergeCell ref="A77:B77"/>
    <mergeCell ref="D77:G77"/>
    <mergeCell ref="A78:B78"/>
    <mergeCell ref="A89:B89"/>
    <mergeCell ref="A90:B90"/>
    <mergeCell ref="A91:B91"/>
    <mergeCell ref="A92:B92"/>
    <mergeCell ref="A93:B93"/>
    <mergeCell ref="A94:B94"/>
    <mergeCell ref="A95:B95"/>
    <mergeCell ref="A96:B96"/>
    <mergeCell ref="A101:B101"/>
    <mergeCell ref="A97:B97"/>
    <mergeCell ref="A100:B100"/>
    <mergeCell ref="A98:B98"/>
    <mergeCell ref="D98:G98"/>
    <mergeCell ref="A99:B99"/>
    <mergeCell ref="D109:G109"/>
    <mergeCell ref="A110:B110"/>
    <mergeCell ref="A108:B108"/>
    <mergeCell ref="A106:B106"/>
    <mergeCell ref="A107:B107"/>
    <mergeCell ref="A104:B104"/>
    <mergeCell ref="A105:B105"/>
    <mergeCell ref="A102:B102"/>
    <mergeCell ref="A103:B103"/>
    <mergeCell ref="A117:B117"/>
    <mergeCell ref="A118:B118"/>
    <mergeCell ref="A116:B116"/>
    <mergeCell ref="A114:B114"/>
    <mergeCell ref="A115:B115"/>
    <mergeCell ref="A113:B113"/>
    <mergeCell ref="A111:B111"/>
    <mergeCell ref="A112:B112"/>
    <mergeCell ref="A109:B109"/>
    <mergeCell ref="A128:B128"/>
    <mergeCell ref="A127:B127"/>
    <mergeCell ref="A125:B125"/>
    <mergeCell ref="A126:B126"/>
    <mergeCell ref="A124:B124"/>
    <mergeCell ref="A123:B123"/>
    <mergeCell ref="A121:B121"/>
    <mergeCell ref="A122:B122"/>
    <mergeCell ref="A119:B119"/>
    <mergeCell ref="A120:B120"/>
    <mergeCell ref="A135:B135"/>
    <mergeCell ref="D135:G135"/>
    <mergeCell ref="A136:B136"/>
    <mergeCell ref="A133:B133"/>
    <mergeCell ref="A134:B134"/>
    <mergeCell ref="A131:B131"/>
    <mergeCell ref="A132:B132"/>
    <mergeCell ref="A129:B129"/>
    <mergeCell ref="A130:B130"/>
    <mergeCell ref="A145:B145"/>
    <mergeCell ref="A144:B144"/>
    <mergeCell ref="A142:B142"/>
    <mergeCell ref="A143:B143"/>
    <mergeCell ref="A141:B141"/>
    <mergeCell ref="A139:B139"/>
    <mergeCell ref="A140:B140"/>
    <mergeCell ref="A138:B138"/>
    <mergeCell ref="A137:B137"/>
    <mergeCell ref="A154:B154"/>
    <mergeCell ref="A153:B153"/>
    <mergeCell ref="A151:B151"/>
    <mergeCell ref="A152:B152"/>
    <mergeCell ref="D149:G149"/>
    <mergeCell ref="A150:B150"/>
    <mergeCell ref="A148:B148"/>
    <mergeCell ref="A149:B149"/>
    <mergeCell ref="A146:B146"/>
    <mergeCell ref="A147:B147"/>
    <mergeCell ref="A162:B162"/>
    <mergeCell ref="A163:B163"/>
    <mergeCell ref="A161:B161"/>
    <mergeCell ref="A160:B160"/>
    <mergeCell ref="A159:B159"/>
    <mergeCell ref="A157:B157"/>
    <mergeCell ref="A158:B158"/>
    <mergeCell ref="A156:B156"/>
    <mergeCell ref="A155:B155"/>
    <mergeCell ref="A164:B164"/>
    <mergeCell ref="A165:B165"/>
    <mergeCell ref="A166:B166"/>
    <mergeCell ref="A170:B170"/>
    <mergeCell ref="A171:B171"/>
    <mergeCell ref="A172:B172"/>
    <mergeCell ref="A173:B173"/>
    <mergeCell ref="A174:B174"/>
    <mergeCell ref="A175:B175"/>
    <mergeCell ref="A176:B176"/>
    <mergeCell ref="A177:B177"/>
    <mergeCell ref="A185:B185"/>
    <mergeCell ref="A167:B167"/>
    <mergeCell ref="A168:B168"/>
    <mergeCell ref="D168:G168"/>
    <mergeCell ref="A169:B169"/>
    <mergeCell ref="A178:B178"/>
    <mergeCell ref="A179:B179"/>
    <mergeCell ref="A180:B180"/>
    <mergeCell ref="A181:B181"/>
    <mergeCell ref="A182:B182"/>
    <mergeCell ref="D182:G182"/>
    <mergeCell ref="A183:B183"/>
    <mergeCell ref="D183:G183"/>
    <mergeCell ref="A184:B184"/>
    <mergeCell ref="A186:B186"/>
    <mergeCell ref="A187:B187"/>
    <mergeCell ref="A188:B188"/>
    <mergeCell ref="A191:B191"/>
    <mergeCell ref="A192:B192"/>
    <mergeCell ref="A189:B189"/>
    <mergeCell ref="D189:G189"/>
    <mergeCell ref="A190:B190"/>
    <mergeCell ref="A193:B193"/>
    <mergeCell ref="A205:B205"/>
    <mergeCell ref="A203:B203"/>
    <mergeCell ref="A204:B204"/>
    <mergeCell ref="A194:B194"/>
    <mergeCell ref="A195:B195"/>
    <mergeCell ref="A196:B196"/>
    <mergeCell ref="A197:B197"/>
    <mergeCell ref="A198:B198"/>
    <mergeCell ref="A199:B199"/>
    <mergeCell ref="A200:B200"/>
    <mergeCell ref="A202:B202"/>
    <mergeCell ref="A201:B201"/>
    <mergeCell ref="A214:B214"/>
    <mergeCell ref="A213:B213"/>
    <mergeCell ref="A212:B212"/>
    <mergeCell ref="A210:B210"/>
    <mergeCell ref="A211:B211"/>
    <mergeCell ref="A208:B208"/>
    <mergeCell ref="A209:B209"/>
    <mergeCell ref="A206:B206"/>
    <mergeCell ref="A207:B207"/>
    <mergeCell ref="A222:B222"/>
    <mergeCell ref="A223:B223"/>
    <mergeCell ref="A220:B220"/>
    <mergeCell ref="A221:B221"/>
    <mergeCell ref="A219:B219"/>
    <mergeCell ref="A218:B218"/>
    <mergeCell ref="A217:B217"/>
    <mergeCell ref="A215:B215"/>
    <mergeCell ref="A216:B216"/>
    <mergeCell ref="A237:B237"/>
    <mergeCell ref="A231:B231"/>
    <mergeCell ref="A230:B230"/>
    <mergeCell ref="A227:B227"/>
    <mergeCell ref="D227:G227"/>
    <mergeCell ref="A228:B228"/>
    <mergeCell ref="A229:B229"/>
    <mergeCell ref="A224:B224"/>
    <mergeCell ref="D224:G224"/>
    <mergeCell ref="A225:B225"/>
    <mergeCell ref="A226:B226"/>
    <mergeCell ref="D226:G226"/>
    <mergeCell ref="A247:B247"/>
    <mergeCell ref="A245:B245"/>
    <mergeCell ref="A246:B246"/>
    <mergeCell ref="A243:B243"/>
    <mergeCell ref="A244:B244"/>
    <mergeCell ref="A241:B241"/>
    <mergeCell ref="A242:B242"/>
    <mergeCell ref="A238:B238"/>
    <mergeCell ref="A239:B239"/>
    <mergeCell ref="A240:B240"/>
    <mergeCell ref="A261:B261"/>
    <mergeCell ref="A254:B254"/>
    <mergeCell ref="A255:B255"/>
    <mergeCell ref="D255:G255"/>
    <mergeCell ref="A256:B256"/>
    <mergeCell ref="A253:B253"/>
    <mergeCell ref="A252:B252"/>
    <mergeCell ref="A251:B251"/>
    <mergeCell ref="A248:B248"/>
    <mergeCell ref="D248:G248"/>
    <mergeCell ref="A249:B249"/>
    <mergeCell ref="A250:B250"/>
    <mergeCell ref="B14:G14"/>
    <mergeCell ref="D17:G17"/>
    <mergeCell ref="F275:G275"/>
    <mergeCell ref="A234:B234"/>
    <mergeCell ref="A236:B236"/>
    <mergeCell ref="A235:B235"/>
    <mergeCell ref="A233:B233"/>
    <mergeCell ref="A232:B232"/>
    <mergeCell ref="B270:G270"/>
    <mergeCell ref="B271:G271"/>
    <mergeCell ref="B272:G272"/>
    <mergeCell ref="D261:G261"/>
    <mergeCell ref="A262:B262"/>
    <mergeCell ref="A263:B263"/>
    <mergeCell ref="A268:B268"/>
    <mergeCell ref="A269:B269"/>
    <mergeCell ref="A266:B266"/>
    <mergeCell ref="A267:B267"/>
    <mergeCell ref="A264:B264"/>
    <mergeCell ref="A265:B265"/>
    <mergeCell ref="A259:B259"/>
    <mergeCell ref="A257:B257"/>
    <mergeCell ref="A258:B258"/>
    <mergeCell ref="A260:B260"/>
  </mergeCells>
  <phoneticPr fontId="3" type="noConversion"/>
  <printOptions horizontalCentered="1"/>
  <pageMargins left="0.47244094488188981" right="0.19685039370078741" top="0.55118110236220474" bottom="0.43307086614173229" header="0.19685039370078741" footer="0.19685039370078741"/>
  <pageSetup paperSize="9" scale="98" orientation="landscape" r:id="rId1"/>
  <headerFooter>
    <oddHeader>&amp;L&amp;12Zbiorcze Zestawienie Kosztów&amp;Rzałącznik do SWZ</oddHeader>
    <oddFooter>&amp;R&amp;P/&amp;N</oddFooter>
  </headerFooter>
  <rowBreaks count="1" manualBreakCount="1">
    <brk id="25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ZZK</vt:lpstr>
      <vt:lpstr>ZZK!Tytuły_wydruku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Grazyna Stanczak</dc:creator>
  <cp:lastModifiedBy>Dorota Bethke</cp:lastModifiedBy>
  <cp:lastPrinted>2022-01-09T11:09:10Z</cp:lastPrinted>
  <dcterms:created xsi:type="dcterms:W3CDTF">2021-05-10T10:04:44Z</dcterms:created>
  <dcterms:modified xsi:type="dcterms:W3CDTF">2022-01-14T11:28:35Z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XVersion">
    <vt:lpwstr>20.2.3.0</vt:lpwstr>
  </property>
</Properties>
</file>