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wutwaw-my.sharepoint.com/personal/marianna_wroblewska_pw_edu_pl/Documents/_ZP/PRZETARGI/WIM.ZP.3.2022 Materiały i sprzęt laboratoryjna/SWZ/"/>
    </mc:Choice>
  </mc:AlternateContent>
  <xr:revisionPtr revIDLastSave="746" documentId="8_{F3717788-9728-46E4-ABC1-61C41FC4AA2E}" xr6:coauthVersionLast="47" xr6:coauthVersionMax="47" xr10:uidLastSave="{AEACF4AE-3528-4B72-B520-80153906196D}"/>
  <bookViews>
    <workbookView xWindow="-120" yWindow="-120" windowWidth="29040" windowHeight="15840" tabRatio="716" activeTab="4" xr2:uid="{E67D8E50-663F-47B1-9E65-EECACAD0C15E}"/>
  </bookViews>
  <sheets>
    <sheet name="I część" sheetId="16" r:id="rId1"/>
    <sheet name="II część" sheetId="17" r:id="rId2"/>
    <sheet name="III część" sheetId="30" r:id="rId3"/>
    <sheet name="IV część" sheetId="22" r:id="rId4"/>
    <sheet name="V część" sheetId="23" r:id="rId5"/>
  </sheets>
  <definedNames>
    <definedName name="_xlnm._FilterDatabase" localSheetId="0" hidden="1">'I część'!$A$3:$E$264</definedName>
    <definedName name="_xlnm._FilterDatabase" localSheetId="2" hidden="1">'III część'!$A$3:$E$123</definedName>
    <definedName name="_xlnm.Print_Area" localSheetId="0">'I część'!$A$2:$E$263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2" l="1"/>
  <c r="H16" i="16"/>
  <c r="J16" i="16" s="1"/>
  <c r="I16" i="16"/>
  <c r="K16" i="16" s="1"/>
  <c r="H17" i="16"/>
  <c r="I17" i="16"/>
  <c r="J17" i="16"/>
  <c r="K17" i="16"/>
  <c r="H18" i="16"/>
  <c r="J18" i="16" s="1"/>
  <c r="I18" i="16"/>
  <c r="H19" i="16"/>
  <c r="J19" i="16" s="1"/>
  <c r="I19" i="16"/>
  <c r="H20" i="16"/>
  <c r="I20" i="16"/>
  <c r="J20" i="16"/>
  <c r="K20" i="16"/>
  <c r="H21" i="16"/>
  <c r="J21" i="16" s="1"/>
  <c r="I21" i="16"/>
  <c r="H22" i="16"/>
  <c r="J22" i="16" s="1"/>
  <c r="I22" i="16"/>
  <c r="H23" i="16"/>
  <c r="I23" i="16"/>
  <c r="J23" i="16"/>
  <c r="K23" i="16"/>
  <c r="H24" i="16"/>
  <c r="J24" i="16" s="1"/>
  <c r="I24" i="16"/>
  <c r="K24" i="16" s="1"/>
  <c r="H25" i="16"/>
  <c r="J25" i="16" s="1"/>
  <c r="I25" i="16"/>
  <c r="K25" i="16" s="1"/>
  <c r="H26" i="16"/>
  <c r="I26" i="16"/>
  <c r="J26" i="16"/>
  <c r="K26" i="16"/>
  <c r="H27" i="16"/>
  <c r="J27" i="16" s="1"/>
  <c r="I27" i="16"/>
  <c r="H28" i="16"/>
  <c r="J28" i="16" s="1"/>
  <c r="I28" i="16"/>
  <c r="H29" i="16"/>
  <c r="I29" i="16"/>
  <c r="J29" i="16"/>
  <c r="K29" i="16"/>
  <c r="H30" i="16"/>
  <c r="J30" i="16" s="1"/>
  <c r="I30" i="16"/>
  <c r="K30" i="16" s="1"/>
  <c r="H31" i="16"/>
  <c r="J31" i="16" s="1"/>
  <c r="I31" i="16"/>
  <c r="H32" i="16"/>
  <c r="I32" i="16"/>
  <c r="J32" i="16"/>
  <c r="K32" i="16"/>
  <c r="H33" i="16"/>
  <c r="J33" i="16" s="1"/>
  <c r="I33" i="16"/>
  <c r="K33" i="16" s="1"/>
  <c r="H34" i="16"/>
  <c r="J34" i="16" s="1"/>
  <c r="I34" i="16"/>
  <c r="K34" i="16" s="1"/>
  <c r="H35" i="16"/>
  <c r="I35" i="16"/>
  <c r="J35" i="16"/>
  <c r="K35" i="16"/>
  <c r="H36" i="16"/>
  <c r="J36" i="16" s="1"/>
  <c r="I36" i="16"/>
  <c r="H37" i="16"/>
  <c r="J37" i="16" s="1"/>
  <c r="I37" i="16"/>
  <c r="H38" i="16"/>
  <c r="I38" i="16"/>
  <c r="J38" i="16"/>
  <c r="K38" i="16"/>
  <c r="H39" i="16"/>
  <c r="J39" i="16" s="1"/>
  <c r="I39" i="16"/>
  <c r="K39" i="16" s="1"/>
  <c r="H40" i="16"/>
  <c r="J40" i="16" s="1"/>
  <c r="I40" i="16"/>
  <c r="H41" i="16"/>
  <c r="I41" i="16"/>
  <c r="J41" i="16"/>
  <c r="K41" i="16"/>
  <c r="H42" i="16"/>
  <c r="J42" i="16" s="1"/>
  <c r="I42" i="16"/>
  <c r="K42" i="16" s="1"/>
  <c r="H43" i="16"/>
  <c r="J43" i="16" s="1"/>
  <c r="I43" i="16"/>
  <c r="K43" i="16" s="1"/>
  <c r="H44" i="16"/>
  <c r="I44" i="16"/>
  <c r="J44" i="16"/>
  <c r="K44" i="16"/>
  <c r="H45" i="16"/>
  <c r="J45" i="16" s="1"/>
  <c r="I45" i="16"/>
  <c r="H46" i="16"/>
  <c r="J46" i="16" s="1"/>
  <c r="I46" i="16"/>
  <c r="H47" i="16"/>
  <c r="I47" i="16"/>
  <c r="J47" i="16"/>
  <c r="K47" i="16"/>
  <c r="H48" i="16"/>
  <c r="J48" i="16" s="1"/>
  <c r="I48" i="16"/>
  <c r="K48" i="16" s="1"/>
  <c r="H49" i="16"/>
  <c r="J49" i="16" s="1"/>
  <c r="I49" i="16"/>
  <c r="H50" i="16"/>
  <c r="I50" i="16"/>
  <c r="J50" i="16"/>
  <c r="K50" i="16"/>
  <c r="H51" i="16"/>
  <c r="J51" i="16" s="1"/>
  <c r="I51" i="16"/>
  <c r="K51" i="16" s="1"/>
  <c r="H52" i="16"/>
  <c r="J52" i="16" s="1"/>
  <c r="I52" i="16"/>
  <c r="K52" i="16" s="1"/>
  <c r="H53" i="16"/>
  <c r="I53" i="16"/>
  <c r="J53" i="16"/>
  <c r="K53" i="16"/>
  <c r="H54" i="16"/>
  <c r="J54" i="16" s="1"/>
  <c r="I54" i="16"/>
  <c r="H55" i="16"/>
  <c r="J55" i="16" s="1"/>
  <c r="I55" i="16"/>
  <c r="H56" i="16"/>
  <c r="I56" i="16"/>
  <c r="J56" i="16"/>
  <c r="K56" i="16"/>
  <c r="H57" i="16"/>
  <c r="J57" i="16" s="1"/>
  <c r="I57" i="16"/>
  <c r="K57" i="16" s="1"/>
  <c r="H58" i="16"/>
  <c r="J58" i="16" s="1"/>
  <c r="I58" i="16"/>
  <c r="H59" i="16"/>
  <c r="I59" i="16"/>
  <c r="J59" i="16"/>
  <c r="K59" i="16"/>
  <c r="H60" i="16"/>
  <c r="J60" i="16" s="1"/>
  <c r="I60" i="16"/>
  <c r="K60" i="16" s="1"/>
  <c r="H61" i="16"/>
  <c r="J61" i="16" s="1"/>
  <c r="I61" i="16"/>
  <c r="K61" i="16" s="1"/>
  <c r="H62" i="16"/>
  <c r="I62" i="16"/>
  <c r="J62" i="16"/>
  <c r="K62" i="16"/>
  <c r="H63" i="16"/>
  <c r="J63" i="16" s="1"/>
  <c r="I63" i="16"/>
  <c r="H64" i="16"/>
  <c r="J64" i="16" s="1"/>
  <c r="I64" i="16"/>
  <c r="H65" i="16"/>
  <c r="I65" i="16"/>
  <c r="J65" i="16"/>
  <c r="K65" i="16"/>
  <c r="H66" i="16"/>
  <c r="J66" i="16" s="1"/>
  <c r="I66" i="16"/>
  <c r="K66" i="16" s="1"/>
  <c r="H67" i="16"/>
  <c r="J67" i="16" s="1"/>
  <c r="I67" i="16"/>
  <c r="H68" i="16"/>
  <c r="I68" i="16"/>
  <c r="J68" i="16"/>
  <c r="K68" i="16"/>
  <c r="H69" i="16"/>
  <c r="J69" i="16" s="1"/>
  <c r="K69" i="16" s="1"/>
  <c r="I69" i="16"/>
  <c r="H70" i="16"/>
  <c r="J70" i="16" s="1"/>
  <c r="I70" i="16"/>
  <c r="K70" i="16" s="1"/>
  <c r="H71" i="16"/>
  <c r="I71" i="16"/>
  <c r="J71" i="16"/>
  <c r="K71" i="16"/>
  <c r="H72" i="16"/>
  <c r="J72" i="16" s="1"/>
  <c r="K72" i="16" s="1"/>
  <c r="I72" i="16"/>
  <c r="H73" i="16"/>
  <c r="J73" i="16" s="1"/>
  <c r="I73" i="16"/>
  <c r="H74" i="16"/>
  <c r="I74" i="16"/>
  <c r="J74" i="16"/>
  <c r="K74" i="16"/>
  <c r="H75" i="16"/>
  <c r="J75" i="16" s="1"/>
  <c r="K75" i="16" s="1"/>
  <c r="I75" i="16"/>
  <c r="H76" i="16"/>
  <c r="J76" i="16" s="1"/>
  <c r="I76" i="16"/>
  <c r="H77" i="16"/>
  <c r="I77" i="16"/>
  <c r="J77" i="16"/>
  <c r="K77" i="16"/>
  <c r="H78" i="16"/>
  <c r="J78" i="16" s="1"/>
  <c r="K78" i="16" s="1"/>
  <c r="I78" i="16"/>
  <c r="H79" i="16"/>
  <c r="J79" i="16" s="1"/>
  <c r="I79" i="16"/>
  <c r="K79" i="16" s="1"/>
  <c r="H80" i="16"/>
  <c r="I80" i="16"/>
  <c r="J80" i="16"/>
  <c r="K80" i="16"/>
  <c r="H81" i="16"/>
  <c r="J81" i="16" s="1"/>
  <c r="K81" i="16" s="1"/>
  <c r="I81" i="16"/>
  <c r="H82" i="16"/>
  <c r="J82" i="16" s="1"/>
  <c r="I82" i="16"/>
  <c r="H83" i="16"/>
  <c r="I83" i="16"/>
  <c r="J83" i="16"/>
  <c r="K83" i="16"/>
  <c r="H84" i="16"/>
  <c r="J84" i="16" s="1"/>
  <c r="K84" i="16" s="1"/>
  <c r="I84" i="16"/>
  <c r="H85" i="16"/>
  <c r="J85" i="16" s="1"/>
  <c r="I85" i="16"/>
  <c r="H86" i="16"/>
  <c r="I86" i="16"/>
  <c r="J86" i="16"/>
  <c r="K86" i="16"/>
  <c r="H87" i="16"/>
  <c r="J87" i="16" s="1"/>
  <c r="K87" i="16" s="1"/>
  <c r="I87" i="16"/>
  <c r="H88" i="16"/>
  <c r="J88" i="16" s="1"/>
  <c r="I88" i="16"/>
  <c r="K88" i="16" s="1"/>
  <c r="H89" i="16"/>
  <c r="I89" i="16"/>
  <c r="J89" i="16"/>
  <c r="K89" i="16"/>
  <c r="H90" i="16"/>
  <c r="J90" i="16" s="1"/>
  <c r="K90" i="16" s="1"/>
  <c r="I90" i="16"/>
  <c r="H91" i="16"/>
  <c r="J91" i="16" s="1"/>
  <c r="I91" i="16"/>
  <c r="H92" i="16"/>
  <c r="I92" i="16"/>
  <c r="J92" i="16"/>
  <c r="K92" i="16"/>
  <c r="H93" i="16"/>
  <c r="J93" i="16" s="1"/>
  <c r="K93" i="16" s="1"/>
  <c r="I93" i="16"/>
  <c r="H94" i="16"/>
  <c r="J94" i="16" s="1"/>
  <c r="I94" i="16"/>
  <c r="H95" i="16"/>
  <c r="I95" i="16"/>
  <c r="J95" i="16"/>
  <c r="K95" i="16"/>
  <c r="H96" i="16"/>
  <c r="J96" i="16" s="1"/>
  <c r="K96" i="16" s="1"/>
  <c r="I96" i="16"/>
  <c r="H97" i="16"/>
  <c r="J97" i="16" s="1"/>
  <c r="I97" i="16"/>
  <c r="K97" i="16" s="1"/>
  <c r="H98" i="16"/>
  <c r="I98" i="16"/>
  <c r="J98" i="16"/>
  <c r="K98" i="16"/>
  <c r="H99" i="16"/>
  <c r="I99" i="16"/>
  <c r="J99" i="16"/>
  <c r="K99" i="16"/>
  <c r="H100" i="16"/>
  <c r="J100" i="16" s="1"/>
  <c r="I100" i="16"/>
  <c r="K100" i="16" s="1"/>
  <c r="H101" i="16"/>
  <c r="I101" i="16"/>
  <c r="J101" i="16"/>
  <c r="K101" i="16"/>
  <c r="H102" i="16"/>
  <c r="I102" i="16"/>
  <c r="K102" i="16" s="1"/>
  <c r="J102" i="16"/>
  <c r="H103" i="16"/>
  <c r="J103" i="16" s="1"/>
  <c r="I103" i="16"/>
  <c r="K103" i="16" s="1"/>
  <c r="H104" i="16"/>
  <c r="I104" i="16"/>
  <c r="J104" i="16"/>
  <c r="K104" i="16"/>
  <c r="H105" i="16"/>
  <c r="I105" i="16"/>
  <c r="J105" i="16"/>
  <c r="K105" i="16"/>
  <c r="H106" i="16"/>
  <c r="J106" i="16" s="1"/>
  <c r="I106" i="16"/>
  <c r="K106" i="16" s="1"/>
  <c r="H107" i="16"/>
  <c r="I107" i="16"/>
  <c r="J107" i="16"/>
  <c r="K107" i="16"/>
  <c r="H108" i="16"/>
  <c r="I108" i="16"/>
  <c r="J108" i="16"/>
  <c r="K108" i="16"/>
  <c r="H109" i="16"/>
  <c r="J109" i="16" s="1"/>
  <c r="I109" i="16"/>
  <c r="K109" i="16" s="1"/>
  <c r="H110" i="16"/>
  <c r="I110" i="16"/>
  <c r="J110" i="16"/>
  <c r="K110" i="16"/>
  <c r="H111" i="16"/>
  <c r="I111" i="16"/>
  <c r="J111" i="16"/>
  <c r="K111" i="16"/>
  <c r="H112" i="16"/>
  <c r="J112" i="16" s="1"/>
  <c r="I112" i="16"/>
  <c r="K112" i="16" s="1"/>
  <c r="H113" i="16"/>
  <c r="I113" i="16"/>
  <c r="J113" i="16"/>
  <c r="K113" i="16"/>
  <c r="H114" i="16"/>
  <c r="I114" i="16"/>
  <c r="J114" i="16"/>
  <c r="K114" i="16"/>
  <c r="H115" i="16"/>
  <c r="J115" i="16" s="1"/>
  <c r="I115" i="16"/>
  <c r="H116" i="16"/>
  <c r="I116" i="16"/>
  <c r="J116" i="16"/>
  <c r="K116" i="16"/>
  <c r="H117" i="16"/>
  <c r="I117" i="16"/>
  <c r="J117" i="16"/>
  <c r="K117" i="16"/>
  <c r="H118" i="16"/>
  <c r="J118" i="16" s="1"/>
  <c r="I118" i="16"/>
  <c r="H119" i="16"/>
  <c r="I119" i="16"/>
  <c r="J119" i="16"/>
  <c r="K119" i="16"/>
  <c r="H120" i="16"/>
  <c r="I120" i="16"/>
  <c r="J120" i="16"/>
  <c r="K120" i="16"/>
  <c r="H121" i="16"/>
  <c r="J121" i="16" s="1"/>
  <c r="I121" i="16"/>
  <c r="K121" i="16" s="1"/>
  <c r="H122" i="16"/>
  <c r="I122" i="16"/>
  <c r="J122" i="16"/>
  <c r="K122" i="16"/>
  <c r="H123" i="16"/>
  <c r="I123" i="16"/>
  <c r="K123" i="16" s="1"/>
  <c r="J123" i="16"/>
  <c r="H124" i="16"/>
  <c r="J124" i="16" s="1"/>
  <c r="I124" i="16"/>
  <c r="K124" i="16" s="1"/>
  <c r="H125" i="16"/>
  <c r="I125" i="16"/>
  <c r="J125" i="16"/>
  <c r="K125" i="16"/>
  <c r="H126" i="16"/>
  <c r="I126" i="16"/>
  <c r="J126" i="16"/>
  <c r="K126" i="16"/>
  <c r="H127" i="16"/>
  <c r="J127" i="16" s="1"/>
  <c r="I127" i="16"/>
  <c r="K127" i="16" s="1"/>
  <c r="H128" i="16"/>
  <c r="I128" i="16"/>
  <c r="J128" i="16"/>
  <c r="K128" i="16"/>
  <c r="H129" i="16"/>
  <c r="I129" i="16"/>
  <c r="J129" i="16"/>
  <c r="K129" i="16"/>
  <c r="H130" i="16"/>
  <c r="J130" i="16" s="1"/>
  <c r="I130" i="16"/>
  <c r="K130" i="16" s="1"/>
  <c r="H131" i="16"/>
  <c r="I131" i="16"/>
  <c r="J131" i="16"/>
  <c r="K131" i="16"/>
  <c r="H132" i="16"/>
  <c r="I132" i="16"/>
  <c r="K132" i="16" s="1"/>
  <c r="J132" i="16"/>
  <c r="H133" i="16"/>
  <c r="J133" i="16" s="1"/>
  <c r="I133" i="16"/>
  <c r="H134" i="16"/>
  <c r="I134" i="16"/>
  <c r="J134" i="16"/>
  <c r="K134" i="16"/>
  <c r="H135" i="16"/>
  <c r="I135" i="16"/>
  <c r="J135" i="16"/>
  <c r="K135" i="16"/>
  <c r="H136" i="16"/>
  <c r="J136" i="16" s="1"/>
  <c r="I136" i="16"/>
  <c r="H137" i="16"/>
  <c r="I137" i="16"/>
  <c r="J137" i="16"/>
  <c r="K137" i="16"/>
  <c r="H138" i="16"/>
  <c r="I138" i="16"/>
  <c r="K138" i="16" s="1"/>
  <c r="J138" i="16"/>
  <c r="H139" i="16"/>
  <c r="J139" i="16" s="1"/>
  <c r="I139" i="16"/>
  <c r="K139" i="16" s="1"/>
  <c r="H140" i="16"/>
  <c r="I140" i="16"/>
  <c r="J140" i="16"/>
  <c r="K140" i="16"/>
  <c r="H141" i="16"/>
  <c r="I141" i="16"/>
  <c r="K141" i="16" s="1"/>
  <c r="J141" i="16"/>
  <c r="H142" i="16"/>
  <c r="J142" i="16" s="1"/>
  <c r="I142" i="16"/>
  <c r="K142" i="16" s="1"/>
  <c r="H143" i="16"/>
  <c r="I143" i="16"/>
  <c r="J143" i="16"/>
  <c r="K143" i="16"/>
  <c r="H144" i="16"/>
  <c r="I144" i="16"/>
  <c r="J144" i="16"/>
  <c r="K144" i="16"/>
  <c r="H145" i="16"/>
  <c r="J145" i="16" s="1"/>
  <c r="I145" i="16"/>
  <c r="K145" i="16" s="1"/>
  <c r="H146" i="16"/>
  <c r="I146" i="16"/>
  <c r="J146" i="16"/>
  <c r="K146" i="16"/>
  <c r="H147" i="16"/>
  <c r="I147" i="16"/>
  <c r="J147" i="16"/>
  <c r="K147" i="16"/>
  <c r="H148" i="16"/>
  <c r="J148" i="16" s="1"/>
  <c r="I148" i="16"/>
  <c r="K148" i="16" s="1"/>
  <c r="H149" i="16"/>
  <c r="I149" i="16"/>
  <c r="J149" i="16"/>
  <c r="K149" i="16"/>
  <c r="H150" i="16"/>
  <c r="I150" i="16"/>
  <c r="K150" i="16" s="1"/>
  <c r="J150" i="16"/>
  <c r="H151" i="16"/>
  <c r="J151" i="16" s="1"/>
  <c r="I151" i="16"/>
  <c r="H152" i="16"/>
  <c r="I152" i="16"/>
  <c r="J152" i="16"/>
  <c r="K152" i="16"/>
  <c r="H153" i="16"/>
  <c r="J153" i="16" s="1"/>
  <c r="I153" i="16"/>
  <c r="K153" i="16" s="1"/>
  <c r="H154" i="16"/>
  <c r="J154" i="16" s="1"/>
  <c r="I154" i="16"/>
  <c r="H155" i="16"/>
  <c r="I155" i="16"/>
  <c r="J155" i="16"/>
  <c r="K155" i="16"/>
  <c r="H156" i="16"/>
  <c r="I156" i="16"/>
  <c r="K156" i="16" s="1"/>
  <c r="J156" i="16"/>
  <c r="H157" i="16"/>
  <c r="J157" i="16" s="1"/>
  <c r="I157" i="16"/>
  <c r="H158" i="16"/>
  <c r="I158" i="16"/>
  <c r="J158" i="16"/>
  <c r="K158" i="16"/>
  <c r="H159" i="16"/>
  <c r="J159" i="16" s="1"/>
  <c r="I159" i="16"/>
  <c r="K159" i="16"/>
  <c r="H160" i="16"/>
  <c r="J160" i="16" s="1"/>
  <c r="I160" i="16"/>
  <c r="K160" i="16" s="1"/>
  <c r="H161" i="16"/>
  <c r="I161" i="16"/>
  <c r="J161" i="16"/>
  <c r="K161" i="16"/>
  <c r="H162" i="16"/>
  <c r="J162" i="16" s="1"/>
  <c r="I162" i="16"/>
  <c r="K162" i="16"/>
  <c r="H163" i="16"/>
  <c r="J163" i="16" s="1"/>
  <c r="I163" i="16"/>
  <c r="K163" i="16" s="1"/>
  <c r="H164" i="16"/>
  <c r="I164" i="16"/>
  <c r="J164" i="16"/>
  <c r="K164" i="16"/>
  <c r="H165" i="16"/>
  <c r="J165" i="16" s="1"/>
  <c r="I165" i="16"/>
  <c r="K165" i="16"/>
  <c r="H166" i="16"/>
  <c r="J166" i="16" s="1"/>
  <c r="I166" i="16"/>
  <c r="H167" i="16"/>
  <c r="I167" i="16"/>
  <c r="J167" i="16"/>
  <c r="K167" i="16"/>
  <c r="H168" i="16"/>
  <c r="J168" i="16" s="1"/>
  <c r="I168" i="16"/>
  <c r="K168" i="16" s="1"/>
  <c r="H169" i="16"/>
  <c r="J169" i="16" s="1"/>
  <c r="I169" i="16"/>
  <c r="H170" i="16"/>
  <c r="I170" i="16"/>
  <c r="J170" i="16"/>
  <c r="K170" i="16"/>
  <c r="H171" i="16"/>
  <c r="J171" i="16" s="1"/>
  <c r="I171" i="16"/>
  <c r="K171" i="16"/>
  <c r="H172" i="16"/>
  <c r="J172" i="16" s="1"/>
  <c r="I172" i="16"/>
  <c r="K172" i="16" s="1"/>
  <c r="H173" i="16"/>
  <c r="I173" i="16"/>
  <c r="J173" i="16"/>
  <c r="K173" i="16"/>
  <c r="H174" i="16"/>
  <c r="J174" i="16" s="1"/>
  <c r="I174" i="16"/>
  <c r="K174" i="16"/>
  <c r="H175" i="16"/>
  <c r="J175" i="16" s="1"/>
  <c r="I175" i="16"/>
  <c r="K175" i="16" s="1"/>
  <c r="H176" i="16"/>
  <c r="I176" i="16"/>
  <c r="J176" i="16"/>
  <c r="K176" i="16"/>
  <c r="H177" i="16"/>
  <c r="J177" i="16" s="1"/>
  <c r="I177" i="16"/>
  <c r="K177" i="16"/>
  <c r="H178" i="16"/>
  <c r="J178" i="16" s="1"/>
  <c r="I178" i="16"/>
  <c r="H179" i="16"/>
  <c r="I179" i="16"/>
  <c r="J179" i="16"/>
  <c r="K179" i="16"/>
  <c r="H180" i="16"/>
  <c r="J180" i="16" s="1"/>
  <c r="I180" i="16"/>
  <c r="K180" i="16" s="1"/>
  <c r="H181" i="16"/>
  <c r="J181" i="16" s="1"/>
  <c r="I181" i="16"/>
  <c r="H182" i="16"/>
  <c r="I182" i="16"/>
  <c r="J182" i="16"/>
  <c r="K182" i="16"/>
  <c r="H183" i="16"/>
  <c r="J183" i="16" s="1"/>
  <c r="I183" i="16"/>
  <c r="K183" i="16"/>
  <c r="H184" i="16"/>
  <c r="J184" i="16" s="1"/>
  <c r="I184" i="16"/>
  <c r="K184" i="16" s="1"/>
  <c r="H185" i="16"/>
  <c r="I185" i="16"/>
  <c r="J185" i="16"/>
  <c r="K185" i="16"/>
  <c r="H186" i="16"/>
  <c r="J186" i="16" s="1"/>
  <c r="I186" i="16"/>
  <c r="K186" i="16"/>
  <c r="H187" i="16"/>
  <c r="J187" i="16" s="1"/>
  <c r="I187" i="16"/>
  <c r="K187" i="16" s="1"/>
  <c r="H188" i="16"/>
  <c r="I188" i="16"/>
  <c r="J188" i="16"/>
  <c r="K188" i="16"/>
  <c r="H189" i="16"/>
  <c r="J189" i="16" s="1"/>
  <c r="I189" i="16"/>
  <c r="K189" i="16"/>
  <c r="H190" i="16"/>
  <c r="J190" i="16" s="1"/>
  <c r="I190" i="16"/>
  <c r="H191" i="16"/>
  <c r="I191" i="16"/>
  <c r="J191" i="16"/>
  <c r="K191" i="16"/>
  <c r="H192" i="16"/>
  <c r="J192" i="16" s="1"/>
  <c r="I192" i="16"/>
  <c r="K192" i="16" s="1"/>
  <c r="H193" i="16"/>
  <c r="J193" i="16" s="1"/>
  <c r="I193" i="16"/>
  <c r="H194" i="16"/>
  <c r="I194" i="16"/>
  <c r="J194" i="16"/>
  <c r="K194" i="16"/>
  <c r="H195" i="16"/>
  <c r="J195" i="16" s="1"/>
  <c r="I195" i="16"/>
  <c r="K195" i="16"/>
  <c r="H196" i="16"/>
  <c r="J196" i="16" s="1"/>
  <c r="I196" i="16"/>
  <c r="H197" i="16"/>
  <c r="I197" i="16"/>
  <c r="J197" i="16"/>
  <c r="K197" i="16"/>
  <c r="H198" i="16"/>
  <c r="J198" i="16" s="1"/>
  <c r="I198" i="16"/>
  <c r="K198" i="16"/>
  <c r="H199" i="16"/>
  <c r="J199" i="16" s="1"/>
  <c r="I199" i="16"/>
  <c r="K199" i="16" s="1"/>
  <c r="H200" i="16"/>
  <c r="I200" i="16"/>
  <c r="J200" i="16"/>
  <c r="K200" i="16"/>
  <c r="H201" i="16"/>
  <c r="J201" i="16" s="1"/>
  <c r="I201" i="16"/>
  <c r="K201" i="16"/>
  <c r="H202" i="16"/>
  <c r="J202" i="16" s="1"/>
  <c r="I202" i="16"/>
  <c r="H203" i="16"/>
  <c r="I203" i="16"/>
  <c r="J203" i="16"/>
  <c r="K203" i="16"/>
  <c r="H204" i="16"/>
  <c r="J204" i="16" s="1"/>
  <c r="I204" i="16"/>
  <c r="K204" i="16" s="1"/>
  <c r="H205" i="16"/>
  <c r="J205" i="16" s="1"/>
  <c r="K205" i="16" s="1"/>
  <c r="I205" i="16"/>
  <c r="H206" i="16"/>
  <c r="I206" i="16"/>
  <c r="J206" i="16"/>
  <c r="K206" i="16"/>
  <c r="H207" i="16"/>
  <c r="J207" i="16" s="1"/>
  <c r="I207" i="16"/>
  <c r="K207" i="16"/>
  <c r="H208" i="16"/>
  <c r="J208" i="16" s="1"/>
  <c r="I208" i="16"/>
  <c r="K208" i="16" s="1"/>
  <c r="H209" i="16"/>
  <c r="I209" i="16"/>
  <c r="J209" i="16"/>
  <c r="K209" i="16"/>
  <c r="H210" i="16"/>
  <c r="J210" i="16" s="1"/>
  <c r="I210" i="16"/>
  <c r="K210" i="16"/>
  <c r="H211" i="16"/>
  <c r="J211" i="16" s="1"/>
  <c r="I211" i="16"/>
  <c r="K211" i="16" s="1"/>
  <c r="H212" i="16"/>
  <c r="I212" i="16"/>
  <c r="J212" i="16"/>
  <c r="K212" i="16"/>
  <c r="H213" i="16"/>
  <c r="J213" i="16" s="1"/>
  <c r="I213" i="16"/>
  <c r="K213" i="16"/>
  <c r="H214" i="16"/>
  <c r="J214" i="16" s="1"/>
  <c r="I214" i="16"/>
  <c r="H215" i="16"/>
  <c r="I215" i="16"/>
  <c r="J215" i="16"/>
  <c r="K215" i="16"/>
  <c r="H216" i="16"/>
  <c r="J216" i="16" s="1"/>
  <c r="I216" i="16"/>
  <c r="K216" i="16" s="1"/>
  <c r="H217" i="16"/>
  <c r="J217" i="16" s="1"/>
  <c r="I217" i="16"/>
  <c r="H218" i="16"/>
  <c r="I218" i="16"/>
  <c r="J218" i="16"/>
  <c r="K218" i="16"/>
  <c r="H219" i="16"/>
  <c r="J219" i="16" s="1"/>
  <c r="I219" i="16"/>
  <c r="K219" i="16"/>
  <c r="H220" i="16"/>
  <c r="J220" i="16" s="1"/>
  <c r="I220" i="16"/>
  <c r="H221" i="16"/>
  <c r="I221" i="16"/>
  <c r="J221" i="16"/>
  <c r="K221" i="16"/>
  <c r="H222" i="16"/>
  <c r="I222" i="16"/>
  <c r="J222" i="16"/>
  <c r="K222" i="16"/>
  <c r="H223" i="16"/>
  <c r="J223" i="16" s="1"/>
  <c r="I223" i="16"/>
  <c r="K223" i="16" s="1"/>
  <c r="H224" i="16"/>
  <c r="I224" i="16"/>
  <c r="J224" i="16"/>
  <c r="K224" i="16"/>
  <c r="H225" i="16"/>
  <c r="I225" i="16"/>
  <c r="K225" i="16" s="1"/>
  <c r="J225" i="16"/>
  <c r="H226" i="16"/>
  <c r="J226" i="16" s="1"/>
  <c r="I226" i="16"/>
  <c r="H227" i="16"/>
  <c r="I227" i="16"/>
  <c r="J227" i="16"/>
  <c r="K227" i="16"/>
  <c r="H228" i="16"/>
  <c r="I228" i="16"/>
  <c r="J228" i="16"/>
  <c r="K228" i="16"/>
  <c r="H229" i="16"/>
  <c r="J229" i="16" s="1"/>
  <c r="I229" i="16"/>
  <c r="H230" i="16"/>
  <c r="I230" i="16"/>
  <c r="J230" i="16"/>
  <c r="K230" i="16"/>
  <c r="H231" i="16"/>
  <c r="I231" i="16"/>
  <c r="K231" i="16" s="1"/>
  <c r="J231" i="16"/>
  <c r="H232" i="16"/>
  <c r="J232" i="16" s="1"/>
  <c r="I232" i="16"/>
  <c r="K232" i="16" s="1"/>
  <c r="H233" i="16"/>
  <c r="I233" i="16"/>
  <c r="J233" i="16"/>
  <c r="K233" i="16"/>
  <c r="H234" i="16"/>
  <c r="I234" i="16"/>
  <c r="J234" i="16"/>
  <c r="K234" i="16"/>
  <c r="H235" i="16"/>
  <c r="J235" i="16" s="1"/>
  <c r="I235" i="16"/>
  <c r="K235" i="16" s="1"/>
  <c r="H236" i="16"/>
  <c r="I236" i="16"/>
  <c r="J236" i="16"/>
  <c r="K236" i="16"/>
  <c r="H237" i="16"/>
  <c r="I237" i="16"/>
  <c r="J237" i="16"/>
  <c r="K237" i="16"/>
  <c r="H238" i="16"/>
  <c r="J238" i="16" s="1"/>
  <c r="I238" i="16"/>
  <c r="K238" i="16" s="1"/>
  <c r="H239" i="16"/>
  <c r="I239" i="16"/>
  <c r="J239" i="16"/>
  <c r="K239" i="16"/>
  <c r="H240" i="16"/>
  <c r="J240" i="16" s="1"/>
  <c r="I240" i="16"/>
  <c r="K240" i="16"/>
  <c r="H241" i="16"/>
  <c r="J241" i="16" s="1"/>
  <c r="I241" i="16"/>
  <c r="K241" i="16" s="1"/>
  <c r="H242" i="16"/>
  <c r="I242" i="16"/>
  <c r="J242" i="16"/>
  <c r="K242" i="16"/>
  <c r="H243" i="16"/>
  <c r="J243" i="16" s="1"/>
  <c r="I243" i="16"/>
  <c r="K243" i="16"/>
  <c r="H244" i="16"/>
  <c r="J244" i="16" s="1"/>
  <c r="I244" i="16"/>
  <c r="H245" i="16"/>
  <c r="I245" i="16"/>
  <c r="J245" i="16"/>
  <c r="K245" i="16"/>
  <c r="H246" i="16"/>
  <c r="J246" i="16" s="1"/>
  <c r="I246" i="16"/>
  <c r="K246" i="16" s="1"/>
  <c r="H247" i="16"/>
  <c r="J247" i="16" s="1"/>
  <c r="I247" i="16"/>
  <c r="H248" i="16"/>
  <c r="I248" i="16"/>
  <c r="J248" i="16"/>
  <c r="K248" i="16"/>
  <c r="H249" i="16"/>
  <c r="J249" i="16" s="1"/>
  <c r="I249" i="16"/>
  <c r="K249" i="16"/>
  <c r="H250" i="16"/>
  <c r="J250" i="16" s="1"/>
  <c r="I250" i="16"/>
  <c r="K250" i="16" s="1"/>
  <c r="H251" i="16"/>
  <c r="I251" i="16"/>
  <c r="J251" i="16"/>
  <c r="K251" i="16"/>
  <c r="H252" i="16"/>
  <c r="J252" i="16" s="1"/>
  <c r="K252" i="16" s="1"/>
  <c r="I252" i="16"/>
  <c r="H253" i="16"/>
  <c r="J253" i="16" s="1"/>
  <c r="I253" i="16"/>
  <c r="K253" i="16" s="1"/>
  <c r="H254" i="16"/>
  <c r="I254" i="16"/>
  <c r="J254" i="16"/>
  <c r="K254" i="16"/>
  <c r="H255" i="16"/>
  <c r="J255" i="16" s="1"/>
  <c r="I255" i="16"/>
  <c r="K255" i="16"/>
  <c r="H256" i="16"/>
  <c r="J256" i="16" s="1"/>
  <c r="I256" i="16"/>
  <c r="H257" i="16"/>
  <c r="I257" i="16"/>
  <c r="J257" i="16"/>
  <c r="K257" i="16"/>
  <c r="H258" i="16"/>
  <c r="J258" i="16" s="1"/>
  <c r="I258" i="16"/>
  <c r="K258" i="16" s="1"/>
  <c r="H259" i="16"/>
  <c r="J259" i="16" s="1"/>
  <c r="I259" i="16"/>
  <c r="H260" i="16"/>
  <c r="J260" i="16" s="1"/>
  <c r="K260" i="16" s="1"/>
  <c r="I260" i="16"/>
  <c r="H261" i="16"/>
  <c r="J261" i="16" s="1"/>
  <c r="I261" i="16"/>
  <c r="K261" i="16" s="1"/>
  <c r="H262" i="16"/>
  <c r="J262" i="16" s="1"/>
  <c r="I262" i="16"/>
  <c r="K262" i="16" s="1"/>
  <c r="H263" i="16"/>
  <c r="I263" i="16"/>
  <c r="J263" i="16"/>
  <c r="K263" i="16"/>
  <c r="F264" i="16"/>
  <c r="K256" i="16" l="1"/>
  <c r="K244" i="16"/>
  <c r="K229" i="16"/>
  <c r="K214" i="16"/>
  <c r="K202" i="16"/>
  <c r="K190" i="16"/>
  <c r="K178" i="16"/>
  <c r="K166" i="16"/>
  <c r="K136" i="16"/>
  <c r="K118" i="16"/>
  <c r="K154" i="16"/>
  <c r="K91" i="16"/>
  <c r="K82" i="16"/>
  <c r="K73" i="16"/>
  <c r="K64" i="16"/>
  <c r="K55" i="16"/>
  <c r="K46" i="16"/>
  <c r="K37" i="16"/>
  <c r="K28" i="16"/>
  <c r="K19" i="16"/>
  <c r="K259" i="16"/>
  <c r="K247" i="16"/>
  <c r="K217" i="16"/>
  <c r="K193" i="16"/>
  <c r="K181" i="16"/>
  <c r="K169" i="16"/>
  <c r="K157" i="16"/>
  <c r="K63" i="16"/>
  <c r="K54" i="16"/>
  <c r="K45" i="16"/>
  <c r="K36" i="16"/>
  <c r="K27" i="16"/>
  <c r="K18" i="16"/>
  <c r="K94" i="16"/>
  <c r="K85" i="16"/>
  <c r="K76" i="16"/>
  <c r="K67" i="16"/>
  <c r="K58" i="16"/>
  <c r="K49" i="16"/>
  <c r="K40" i="16"/>
  <c r="K31" i="16"/>
  <c r="K22" i="16"/>
  <c r="K220" i="16"/>
  <c r="K196" i="16"/>
  <c r="K21" i="16"/>
  <c r="K226" i="16"/>
  <c r="K151" i="16"/>
  <c r="K133" i="16"/>
  <c r="K115" i="16"/>
  <c r="F16" i="17" l="1"/>
  <c r="F124" i="30"/>
  <c r="H16" i="30"/>
  <c r="J16" i="30" s="1"/>
  <c r="I16" i="30"/>
  <c r="K16" i="30" s="1"/>
  <c r="H17" i="30"/>
  <c r="J17" i="30" s="1"/>
  <c r="I17" i="30"/>
  <c r="H18" i="30"/>
  <c r="J18" i="30" s="1"/>
  <c r="K18" i="30" s="1"/>
  <c r="I18" i="30"/>
  <c r="H19" i="30"/>
  <c r="J19" i="30" s="1"/>
  <c r="I19" i="30"/>
  <c r="H20" i="30"/>
  <c r="J20" i="30" s="1"/>
  <c r="I20" i="30"/>
  <c r="H21" i="30"/>
  <c r="J21" i="30" s="1"/>
  <c r="K21" i="30" s="1"/>
  <c r="I21" i="30"/>
  <c r="H22" i="30"/>
  <c r="J22" i="30" s="1"/>
  <c r="I22" i="30"/>
  <c r="K22" i="30" s="1"/>
  <c r="H23" i="30"/>
  <c r="J23" i="30" s="1"/>
  <c r="I23" i="30"/>
  <c r="H24" i="30"/>
  <c r="J24" i="30" s="1"/>
  <c r="K24" i="30" s="1"/>
  <c r="I24" i="30"/>
  <c r="H25" i="30"/>
  <c r="J25" i="30" s="1"/>
  <c r="I25" i="30"/>
  <c r="H26" i="30"/>
  <c r="J26" i="30" s="1"/>
  <c r="I26" i="30"/>
  <c r="H27" i="30"/>
  <c r="J27" i="30" s="1"/>
  <c r="K27" i="30" s="1"/>
  <c r="I27" i="30"/>
  <c r="H28" i="30"/>
  <c r="J28" i="30" s="1"/>
  <c r="I28" i="30"/>
  <c r="K28" i="30" s="1"/>
  <c r="H29" i="30"/>
  <c r="J29" i="30" s="1"/>
  <c r="I29" i="30"/>
  <c r="H30" i="30"/>
  <c r="J30" i="30" s="1"/>
  <c r="K30" i="30" s="1"/>
  <c r="I30" i="30"/>
  <c r="H31" i="30"/>
  <c r="J31" i="30" s="1"/>
  <c r="I31" i="30"/>
  <c r="H32" i="30"/>
  <c r="J32" i="30" s="1"/>
  <c r="I32" i="30"/>
  <c r="H33" i="30"/>
  <c r="J33" i="30" s="1"/>
  <c r="K33" i="30" s="1"/>
  <c r="I33" i="30"/>
  <c r="H34" i="30"/>
  <c r="J34" i="30" s="1"/>
  <c r="I34" i="30"/>
  <c r="K34" i="30" s="1"/>
  <c r="H35" i="30"/>
  <c r="J35" i="30" s="1"/>
  <c r="I35" i="30"/>
  <c r="H36" i="30"/>
  <c r="J36" i="30" s="1"/>
  <c r="K36" i="30" s="1"/>
  <c r="I36" i="30"/>
  <c r="H37" i="30"/>
  <c r="J37" i="30" s="1"/>
  <c r="I37" i="30"/>
  <c r="H38" i="30"/>
  <c r="J38" i="30" s="1"/>
  <c r="I38" i="30"/>
  <c r="H39" i="30"/>
  <c r="J39" i="30" s="1"/>
  <c r="K39" i="30" s="1"/>
  <c r="I39" i="30"/>
  <c r="H40" i="30"/>
  <c r="I40" i="30"/>
  <c r="J40" i="30"/>
  <c r="H41" i="30"/>
  <c r="J41" i="30" s="1"/>
  <c r="I41" i="30"/>
  <c r="H42" i="30"/>
  <c r="J42" i="30" s="1"/>
  <c r="K42" i="30" s="1"/>
  <c r="I42" i="30"/>
  <c r="H43" i="30"/>
  <c r="J43" i="30" s="1"/>
  <c r="I43" i="30"/>
  <c r="H44" i="30"/>
  <c r="J44" i="30" s="1"/>
  <c r="I44" i="30"/>
  <c r="K44" i="30" s="1"/>
  <c r="H45" i="30"/>
  <c r="J45" i="30" s="1"/>
  <c r="K45" i="30" s="1"/>
  <c r="I45" i="30"/>
  <c r="H46" i="30"/>
  <c r="J46" i="30" s="1"/>
  <c r="I46" i="30"/>
  <c r="H47" i="30"/>
  <c r="J47" i="30" s="1"/>
  <c r="I47" i="30"/>
  <c r="H48" i="30"/>
  <c r="J48" i="30" s="1"/>
  <c r="K48" i="30" s="1"/>
  <c r="I48" i="30"/>
  <c r="H49" i="30"/>
  <c r="J49" i="30" s="1"/>
  <c r="I49" i="30"/>
  <c r="K49" i="30" s="1"/>
  <c r="H50" i="30"/>
  <c r="J50" i="30" s="1"/>
  <c r="I50" i="30"/>
  <c r="H51" i="30"/>
  <c r="J51" i="30" s="1"/>
  <c r="K51" i="30" s="1"/>
  <c r="I51" i="30"/>
  <c r="H52" i="30"/>
  <c r="I52" i="30"/>
  <c r="J52" i="30"/>
  <c r="H53" i="30"/>
  <c r="J53" i="30" s="1"/>
  <c r="I53" i="30"/>
  <c r="H54" i="30"/>
  <c r="J54" i="30" s="1"/>
  <c r="K54" i="30" s="1"/>
  <c r="I54" i="30"/>
  <c r="H55" i="30"/>
  <c r="J55" i="30" s="1"/>
  <c r="I55" i="30"/>
  <c r="K55" i="30" s="1"/>
  <c r="H56" i="30"/>
  <c r="J56" i="30" s="1"/>
  <c r="I56" i="30"/>
  <c r="K56" i="30" s="1"/>
  <c r="H57" i="30"/>
  <c r="J57" i="30" s="1"/>
  <c r="K57" i="30" s="1"/>
  <c r="I57" i="30"/>
  <c r="H58" i="30"/>
  <c r="J58" i="30" s="1"/>
  <c r="I58" i="30"/>
  <c r="H59" i="30"/>
  <c r="J59" i="30" s="1"/>
  <c r="I59" i="30"/>
  <c r="H60" i="30"/>
  <c r="J60" i="30" s="1"/>
  <c r="K60" i="30" s="1"/>
  <c r="I60" i="30"/>
  <c r="H61" i="30"/>
  <c r="J61" i="30" s="1"/>
  <c r="I61" i="30"/>
  <c r="K61" i="30" s="1"/>
  <c r="H62" i="30"/>
  <c r="J62" i="30" s="1"/>
  <c r="I62" i="30"/>
  <c r="K62" i="30" s="1"/>
  <c r="H63" i="30"/>
  <c r="J63" i="30" s="1"/>
  <c r="K63" i="30" s="1"/>
  <c r="I63" i="30"/>
  <c r="H64" i="30"/>
  <c r="J64" i="30" s="1"/>
  <c r="I64" i="30"/>
  <c r="H65" i="30"/>
  <c r="J65" i="30" s="1"/>
  <c r="I65" i="30"/>
  <c r="H66" i="30"/>
  <c r="J66" i="30" s="1"/>
  <c r="K66" i="30" s="1"/>
  <c r="I66" i="30"/>
  <c r="H67" i="30"/>
  <c r="J67" i="30" s="1"/>
  <c r="I67" i="30"/>
  <c r="K67" i="30" s="1"/>
  <c r="H68" i="30"/>
  <c r="J68" i="30" s="1"/>
  <c r="I68" i="30"/>
  <c r="K68" i="30" s="1"/>
  <c r="H69" i="30"/>
  <c r="J69" i="30" s="1"/>
  <c r="K69" i="30" s="1"/>
  <c r="I69" i="30"/>
  <c r="H70" i="30"/>
  <c r="J70" i="30" s="1"/>
  <c r="I70" i="30"/>
  <c r="H71" i="30"/>
  <c r="J71" i="30" s="1"/>
  <c r="I71" i="30"/>
  <c r="K71" i="30" s="1"/>
  <c r="H72" i="30"/>
  <c r="J72" i="30" s="1"/>
  <c r="K72" i="30" s="1"/>
  <c r="I72" i="30"/>
  <c r="H73" i="30"/>
  <c r="J73" i="30" s="1"/>
  <c r="I73" i="30"/>
  <c r="H74" i="30"/>
  <c r="J74" i="30" s="1"/>
  <c r="I74" i="30"/>
  <c r="H75" i="30"/>
  <c r="J75" i="30" s="1"/>
  <c r="K75" i="30" s="1"/>
  <c r="I75" i="30"/>
  <c r="H76" i="30"/>
  <c r="I76" i="30"/>
  <c r="J76" i="30"/>
  <c r="H77" i="30"/>
  <c r="J77" i="30" s="1"/>
  <c r="I77" i="30"/>
  <c r="K77" i="30" s="1"/>
  <c r="H78" i="30"/>
  <c r="J78" i="30" s="1"/>
  <c r="K78" i="30" s="1"/>
  <c r="I78" i="30"/>
  <c r="H79" i="30"/>
  <c r="J79" i="30" s="1"/>
  <c r="I79" i="30"/>
  <c r="H80" i="30"/>
  <c r="J80" i="30" s="1"/>
  <c r="I80" i="30"/>
  <c r="H81" i="30"/>
  <c r="J81" i="30" s="1"/>
  <c r="K81" i="30" s="1"/>
  <c r="I81" i="30"/>
  <c r="H82" i="30"/>
  <c r="J82" i="30" s="1"/>
  <c r="I82" i="30"/>
  <c r="H83" i="30"/>
  <c r="J83" i="30" s="1"/>
  <c r="I83" i="30"/>
  <c r="K83" i="30" s="1"/>
  <c r="H84" i="30"/>
  <c r="J84" i="30" s="1"/>
  <c r="K84" i="30" s="1"/>
  <c r="I84" i="30"/>
  <c r="H85" i="30"/>
  <c r="J85" i="30" s="1"/>
  <c r="I85" i="30"/>
  <c r="H86" i="30"/>
  <c r="J86" i="30" s="1"/>
  <c r="I86" i="30"/>
  <c r="H87" i="30"/>
  <c r="J87" i="30" s="1"/>
  <c r="K87" i="30" s="1"/>
  <c r="I87" i="30"/>
  <c r="H88" i="30"/>
  <c r="J88" i="30" s="1"/>
  <c r="I88" i="30"/>
  <c r="H89" i="30"/>
  <c r="J89" i="30" s="1"/>
  <c r="I89" i="30"/>
  <c r="K89" i="30" s="1"/>
  <c r="H90" i="30"/>
  <c r="J90" i="30" s="1"/>
  <c r="K90" i="30" s="1"/>
  <c r="I90" i="30"/>
  <c r="H91" i="30"/>
  <c r="J91" i="30" s="1"/>
  <c r="I91" i="30"/>
  <c r="H92" i="30"/>
  <c r="J92" i="30" s="1"/>
  <c r="I92" i="30"/>
  <c r="H93" i="30"/>
  <c r="J93" i="30" s="1"/>
  <c r="K93" i="30" s="1"/>
  <c r="I93" i="30"/>
  <c r="H94" i="30"/>
  <c r="J94" i="30" s="1"/>
  <c r="I94" i="30"/>
  <c r="H95" i="30"/>
  <c r="J95" i="30" s="1"/>
  <c r="I95" i="30"/>
  <c r="K95" i="30" s="1"/>
  <c r="H96" i="30"/>
  <c r="J96" i="30" s="1"/>
  <c r="K96" i="30" s="1"/>
  <c r="I96" i="30"/>
  <c r="H97" i="30"/>
  <c r="J97" i="30" s="1"/>
  <c r="I97" i="30"/>
  <c r="H98" i="30"/>
  <c r="J98" i="30" s="1"/>
  <c r="I98" i="30"/>
  <c r="H99" i="30"/>
  <c r="J99" i="30" s="1"/>
  <c r="K99" i="30" s="1"/>
  <c r="I99" i="30"/>
  <c r="H100" i="30"/>
  <c r="J100" i="30" s="1"/>
  <c r="I100" i="30"/>
  <c r="H101" i="30"/>
  <c r="J101" i="30" s="1"/>
  <c r="I101" i="30"/>
  <c r="K101" i="30" s="1"/>
  <c r="H102" i="30"/>
  <c r="J102" i="30" s="1"/>
  <c r="K102" i="30" s="1"/>
  <c r="I102" i="30"/>
  <c r="H103" i="30"/>
  <c r="J103" i="30" s="1"/>
  <c r="I103" i="30"/>
  <c r="H104" i="30"/>
  <c r="J104" i="30" s="1"/>
  <c r="I104" i="30"/>
  <c r="H105" i="30"/>
  <c r="J105" i="30" s="1"/>
  <c r="K105" i="30" s="1"/>
  <c r="I105" i="30"/>
  <c r="H106" i="30"/>
  <c r="J106" i="30" s="1"/>
  <c r="I106" i="30"/>
  <c r="H107" i="30"/>
  <c r="J107" i="30" s="1"/>
  <c r="I107" i="30"/>
  <c r="K107" i="30" s="1"/>
  <c r="H108" i="30"/>
  <c r="J108" i="30" s="1"/>
  <c r="K108" i="30" s="1"/>
  <c r="I108" i="30"/>
  <c r="H109" i="30"/>
  <c r="J109" i="30" s="1"/>
  <c r="I109" i="30"/>
  <c r="H110" i="30"/>
  <c r="J110" i="30" s="1"/>
  <c r="I110" i="30"/>
  <c r="H111" i="30"/>
  <c r="J111" i="30" s="1"/>
  <c r="K111" i="30" s="1"/>
  <c r="I111" i="30"/>
  <c r="H112" i="30"/>
  <c r="J112" i="30" s="1"/>
  <c r="I112" i="30"/>
  <c r="H113" i="30"/>
  <c r="J113" i="30" s="1"/>
  <c r="I113" i="30"/>
  <c r="K113" i="30" s="1"/>
  <c r="H114" i="30"/>
  <c r="J114" i="30" s="1"/>
  <c r="K114" i="30" s="1"/>
  <c r="I114" i="30"/>
  <c r="H115" i="30"/>
  <c r="J115" i="30" s="1"/>
  <c r="I115" i="30"/>
  <c r="H116" i="30"/>
  <c r="J116" i="30" s="1"/>
  <c r="I116" i="30"/>
  <c r="H117" i="30"/>
  <c r="J117" i="30" s="1"/>
  <c r="K117" i="30" s="1"/>
  <c r="I117" i="30"/>
  <c r="H118" i="30"/>
  <c r="J118" i="30" s="1"/>
  <c r="I118" i="30"/>
  <c r="H119" i="30"/>
  <c r="J119" i="30" s="1"/>
  <c r="I119" i="30"/>
  <c r="K119" i="30" s="1"/>
  <c r="H120" i="30"/>
  <c r="J120" i="30" s="1"/>
  <c r="K120" i="30" s="1"/>
  <c r="I120" i="30"/>
  <c r="H121" i="30"/>
  <c r="J121" i="30" s="1"/>
  <c r="I121" i="30"/>
  <c r="H122" i="30"/>
  <c r="J122" i="30" s="1"/>
  <c r="I122" i="30"/>
  <c r="H123" i="30"/>
  <c r="J123" i="30" s="1"/>
  <c r="K123" i="30" s="1"/>
  <c r="I123" i="30"/>
  <c r="I15" i="22"/>
  <c r="I16" i="22"/>
  <c r="I17" i="22"/>
  <c r="I18" i="22"/>
  <c r="H15" i="22"/>
  <c r="J15" i="22" s="1"/>
  <c r="K15" i="22" s="1"/>
  <c r="H16" i="22"/>
  <c r="J16" i="22" s="1"/>
  <c r="H17" i="22"/>
  <c r="J17" i="22" s="1"/>
  <c r="H18" i="22"/>
  <c r="J18" i="22" s="1"/>
  <c r="F9" i="23"/>
  <c r="I14" i="22"/>
  <c r="H14" i="22"/>
  <c r="J14" i="22" s="1"/>
  <c r="I13" i="22"/>
  <c r="H13" i="22"/>
  <c r="J13" i="22" s="1"/>
  <c r="I12" i="22"/>
  <c r="H12" i="22"/>
  <c r="J12" i="22" s="1"/>
  <c r="I11" i="22"/>
  <c r="H11" i="22"/>
  <c r="J11" i="22" s="1"/>
  <c r="I10" i="22"/>
  <c r="H10" i="22"/>
  <c r="J10" i="22" s="1"/>
  <c r="I9" i="22"/>
  <c r="H9" i="22"/>
  <c r="J9" i="22" s="1"/>
  <c r="I8" i="22"/>
  <c r="H8" i="22"/>
  <c r="J8" i="22" s="1"/>
  <c r="I7" i="22"/>
  <c r="H7" i="22"/>
  <c r="J7" i="22" s="1"/>
  <c r="I6" i="22"/>
  <c r="H6" i="22"/>
  <c r="J6" i="22" s="1"/>
  <c r="I5" i="22"/>
  <c r="H5" i="22"/>
  <c r="J5" i="22" s="1"/>
  <c r="I4" i="22"/>
  <c r="H4" i="22"/>
  <c r="J4" i="22" s="1"/>
  <c r="I15" i="16"/>
  <c r="H15" i="16"/>
  <c r="J15" i="16" s="1"/>
  <c r="K15" i="16" s="1"/>
  <c r="I14" i="16"/>
  <c r="K14" i="16" s="1"/>
  <c r="H14" i="16"/>
  <c r="J14" i="16" s="1"/>
  <c r="I13" i="16"/>
  <c r="H13" i="16"/>
  <c r="J13" i="16" s="1"/>
  <c r="J12" i="16"/>
  <c r="I12" i="16"/>
  <c r="H12" i="16"/>
  <c r="I11" i="16"/>
  <c r="H11" i="16"/>
  <c r="J11" i="16" s="1"/>
  <c r="I10" i="16"/>
  <c r="H10" i="16"/>
  <c r="J10" i="16" s="1"/>
  <c r="J9" i="16"/>
  <c r="K9" i="16" s="1"/>
  <c r="I9" i="16"/>
  <c r="H9" i="16"/>
  <c r="I8" i="16"/>
  <c r="H8" i="16"/>
  <c r="J8" i="16" s="1"/>
  <c r="I7" i="16"/>
  <c r="H7" i="16"/>
  <c r="J7" i="16" s="1"/>
  <c r="I6" i="16"/>
  <c r="H6" i="16"/>
  <c r="J6" i="16" s="1"/>
  <c r="J5" i="16"/>
  <c r="I5" i="16"/>
  <c r="H5" i="16"/>
  <c r="I15" i="30"/>
  <c r="H15" i="30"/>
  <c r="J15" i="30" s="1"/>
  <c r="K15" i="30" s="1"/>
  <c r="I14" i="30"/>
  <c r="K14" i="30" s="1"/>
  <c r="H14" i="30"/>
  <c r="J14" i="30" s="1"/>
  <c r="I13" i="30"/>
  <c r="K13" i="30" s="1"/>
  <c r="H13" i="30"/>
  <c r="J13" i="30" s="1"/>
  <c r="I12" i="30"/>
  <c r="H12" i="30"/>
  <c r="J12" i="30" s="1"/>
  <c r="K12" i="30" s="1"/>
  <c r="I11" i="30"/>
  <c r="H11" i="30"/>
  <c r="J11" i="30" s="1"/>
  <c r="I10" i="30"/>
  <c r="H10" i="30"/>
  <c r="J10" i="30" s="1"/>
  <c r="I9" i="30"/>
  <c r="H9" i="30"/>
  <c r="J9" i="30" s="1"/>
  <c r="K9" i="30" s="1"/>
  <c r="I8" i="30"/>
  <c r="K8" i="30" s="1"/>
  <c r="H8" i="30"/>
  <c r="J8" i="30" s="1"/>
  <c r="I7" i="30"/>
  <c r="H7" i="30"/>
  <c r="J7" i="30" s="1"/>
  <c r="J6" i="30"/>
  <c r="K6" i="30" s="1"/>
  <c r="I6" i="30"/>
  <c r="H6" i="30"/>
  <c r="I5" i="30"/>
  <c r="I124" i="30" s="1"/>
  <c r="H5" i="30"/>
  <c r="J5" i="30" s="1"/>
  <c r="J124" i="30" s="1"/>
  <c r="I8" i="23"/>
  <c r="H8" i="23"/>
  <c r="J8" i="23" s="1"/>
  <c r="I7" i="23"/>
  <c r="H7" i="23"/>
  <c r="J7" i="23" s="1"/>
  <c r="I6" i="23"/>
  <c r="H6" i="23"/>
  <c r="J6" i="23" s="1"/>
  <c r="I5" i="23"/>
  <c r="H5" i="23"/>
  <c r="J5" i="23" s="1"/>
  <c r="I10" i="17"/>
  <c r="I11" i="17"/>
  <c r="I12" i="17"/>
  <c r="I13" i="17"/>
  <c r="I14" i="17"/>
  <c r="I15" i="17"/>
  <c r="H10" i="17"/>
  <c r="J10" i="17" s="1"/>
  <c r="H11" i="17"/>
  <c r="J11" i="17" s="1"/>
  <c r="H12" i="17"/>
  <c r="J12" i="17" s="1"/>
  <c r="K12" i="17" s="1"/>
  <c r="H13" i="17"/>
  <c r="J13" i="17" s="1"/>
  <c r="H14" i="17"/>
  <c r="J14" i="17" s="1"/>
  <c r="H15" i="17"/>
  <c r="J15" i="17" s="1"/>
  <c r="I5" i="17"/>
  <c r="I6" i="17"/>
  <c r="I7" i="17"/>
  <c r="H5" i="17"/>
  <c r="H6" i="17"/>
  <c r="J6" i="17" s="1"/>
  <c r="K6" i="17" s="1"/>
  <c r="H7" i="17"/>
  <c r="J7" i="17" s="1"/>
  <c r="I9" i="17"/>
  <c r="H9" i="17"/>
  <c r="J9" i="17" s="1"/>
  <c r="K9" i="17" s="1"/>
  <c r="I8" i="17"/>
  <c r="H8" i="17"/>
  <c r="J8" i="17" s="1"/>
  <c r="K8" i="17" l="1"/>
  <c r="K6" i="16"/>
  <c r="K16" i="22"/>
  <c r="K18" i="22"/>
  <c r="K17" i="22"/>
  <c r="I19" i="22"/>
  <c r="K11" i="22"/>
  <c r="J19" i="22"/>
  <c r="H19" i="22"/>
  <c r="I16" i="17"/>
  <c r="H16" i="17"/>
  <c r="I9" i="23"/>
  <c r="J9" i="23"/>
  <c r="K11" i="16"/>
  <c r="J264" i="16"/>
  <c r="K8" i="16"/>
  <c r="K12" i="16"/>
  <c r="K5" i="16"/>
  <c r="I264" i="16"/>
  <c r="H264" i="16"/>
  <c r="J5" i="17"/>
  <c r="J16" i="17" s="1"/>
  <c r="K5" i="17"/>
  <c r="H124" i="30"/>
  <c r="K76" i="30"/>
  <c r="K47" i="30"/>
  <c r="K70" i="30"/>
  <c r="K43" i="30"/>
  <c r="K52" i="30"/>
  <c r="K121" i="30"/>
  <c r="K115" i="30"/>
  <c r="K109" i="30"/>
  <c r="K103" i="30"/>
  <c r="K97" i="30"/>
  <c r="K91" i="30"/>
  <c r="K85" i="30"/>
  <c r="K74" i="30"/>
  <c r="K46" i="30"/>
  <c r="K35" i="30"/>
  <c r="K29" i="30"/>
  <c r="K23" i="30"/>
  <c r="K17" i="30"/>
  <c r="K40" i="30"/>
  <c r="K79" i="30"/>
  <c r="K73" i="30"/>
  <c r="K118" i="30"/>
  <c r="K112" i="30"/>
  <c r="K106" i="30"/>
  <c r="K100" i="30"/>
  <c r="K94" i="30"/>
  <c r="K88" i="30"/>
  <c r="K82" i="30"/>
  <c r="K38" i="30"/>
  <c r="K32" i="30"/>
  <c r="K26" i="30"/>
  <c r="K20" i="30"/>
  <c r="K65" i="30"/>
  <c r="K59" i="30"/>
  <c r="K53" i="30"/>
  <c r="K37" i="30"/>
  <c r="K31" i="30"/>
  <c r="K25" i="30"/>
  <c r="K19" i="30"/>
  <c r="K122" i="30"/>
  <c r="K116" i="30"/>
  <c r="K110" i="30"/>
  <c r="K104" i="30"/>
  <c r="K98" i="30"/>
  <c r="K92" i="30"/>
  <c r="K86" i="30"/>
  <c r="K80" i="30"/>
  <c r="K64" i="30"/>
  <c r="K58" i="30"/>
  <c r="K41" i="30"/>
  <c r="K50" i="30"/>
  <c r="K14" i="22"/>
  <c r="K6" i="22"/>
  <c r="K9" i="22"/>
  <c r="H9" i="23"/>
  <c r="K5" i="22"/>
  <c r="K13" i="22"/>
  <c r="K8" i="22"/>
  <c r="K4" i="22"/>
  <c r="K10" i="22"/>
  <c r="K7" i="22"/>
  <c r="K12" i="22"/>
  <c r="K10" i="16"/>
  <c r="K7" i="16"/>
  <c r="K13" i="16"/>
  <c r="K5" i="30"/>
  <c r="K124" i="30" s="1"/>
  <c r="K11" i="30"/>
  <c r="K10" i="30"/>
  <c r="K7" i="30"/>
  <c r="K5" i="23"/>
  <c r="K6" i="23"/>
  <c r="K7" i="23"/>
  <c r="K8" i="23"/>
  <c r="K15" i="17"/>
  <c r="K13" i="17"/>
  <c r="K11" i="17"/>
  <c r="K10" i="17"/>
  <c r="K7" i="17"/>
  <c r="K14" i="17"/>
  <c r="K19" i="22" l="1"/>
  <c r="K16" i="17"/>
  <c r="K9" i="23"/>
  <c r="K264" i="16"/>
  <c r="E15" i="22"/>
  <c r="E47" i="16" l="1"/>
  <c r="E58" i="16"/>
  <c r="E196" i="16"/>
  <c r="E256" i="16"/>
  <c r="E154" i="16"/>
  <c r="E208" i="16"/>
  <c r="E225" i="16"/>
  <c r="E65" i="16"/>
  <c r="E165" i="16"/>
  <c r="E19" i="16"/>
  <c r="E12" i="16"/>
  <c r="E42" i="16"/>
  <c r="E227" i="16"/>
  <c r="E195" i="16"/>
  <c r="E97" i="16"/>
  <c r="E98" i="16"/>
  <c r="E87" i="16"/>
  <c r="E259" i="16"/>
  <c r="E260" i="16"/>
  <c r="E261" i="16"/>
  <c r="E263" i="16"/>
  <c r="E118" i="16"/>
  <c r="E213" i="16"/>
  <c r="E212" i="16"/>
  <c r="E130" i="16"/>
  <c r="E117" i="16"/>
  <c r="E238" i="16"/>
  <c r="E155" i="16"/>
  <c r="E11" i="17"/>
  <c r="E194" i="16"/>
  <c r="E26" i="16"/>
  <c r="E25" i="16"/>
  <c r="E39" i="16"/>
  <c r="E40" i="16"/>
  <c r="E36" i="16"/>
  <c r="E152" i="16"/>
  <c r="E153" i="16"/>
  <c r="E138" i="16"/>
  <c r="E104" i="16"/>
  <c r="E106" i="16"/>
  <c r="E102" i="16"/>
  <c r="E103" i="16"/>
  <c r="E48" i="30"/>
  <c r="E13" i="30"/>
  <c r="E12" i="30"/>
  <c r="E94" i="30"/>
  <c r="E83" i="30"/>
  <c r="E82" i="30"/>
  <c r="E81" i="30"/>
  <c r="E34" i="30"/>
  <c r="E26" i="30"/>
  <c r="E25" i="30"/>
  <c r="E24" i="30"/>
  <c r="E23" i="30"/>
  <c r="E21" i="30"/>
  <c r="E93" i="30" l="1"/>
  <c r="E86" i="30"/>
  <c r="E76" i="30"/>
  <c r="E68" i="30"/>
  <c r="E56" i="30"/>
  <c r="E33" i="30"/>
  <c r="E179" i="16"/>
  <c r="E250" i="16"/>
  <c r="E252" i="16"/>
  <c r="E247" i="16"/>
  <c r="E248" i="16"/>
  <c r="E249" i="16"/>
  <c r="E186" i="16"/>
  <c r="E185" i="16"/>
  <c r="E159" i="16"/>
  <c r="E160" i="16"/>
  <c r="E43" i="16"/>
  <c r="E78" i="16"/>
  <c r="E206" i="16"/>
  <c r="E209" i="16"/>
  <c r="E207" i="16"/>
  <c r="E51" i="16"/>
  <c r="E204" i="16"/>
  <c r="E228" i="16"/>
  <c r="E199" i="16"/>
  <c r="E6" i="30"/>
  <c r="E241" i="16" l="1"/>
  <c r="E142" i="16"/>
  <c r="E127" i="16"/>
  <c r="E131" i="16"/>
  <c r="E255" i="16" l="1"/>
  <c r="E135" i="16"/>
  <c r="E233" i="16"/>
  <c r="E201" i="16"/>
  <c r="E45" i="16"/>
  <c r="E109" i="16"/>
  <c r="E150" i="16"/>
  <c r="E50" i="16"/>
  <c r="E121" i="16"/>
  <c r="E122" i="16"/>
</calcChain>
</file>

<file path=xl/sharedStrings.xml><?xml version="1.0" encoding="utf-8"?>
<sst xmlns="http://schemas.openxmlformats.org/spreadsheetml/2006/main" count="1712" uniqueCount="1132">
  <si>
    <t>Filtry strzykawkowe PES</t>
  </si>
  <si>
    <t>Opakowanie = 50 sztuk</t>
  </si>
  <si>
    <t>Filtry strzykawkowe PTFE</t>
  </si>
  <si>
    <t>Opakowanie = 100 sztuk</t>
  </si>
  <si>
    <t>Zestaw fiolki z nakrętkami do autosamplera</t>
  </si>
  <si>
    <t>paski pH-metryczne</t>
  </si>
  <si>
    <t>Kuweta UV mikro ze szkła kwarcowego</t>
  </si>
  <si>
    <t>1 szt.</t>
  </si>
  <si>
    <t>Mieszadełko magnetyczne 20 x 8 mm</t>
  </si>
  <si>
    <t xml:space="preserve">Standardowe mieszadełko magnetyczne z teflonu. Długość x średnica: 20 x 8 mm. </t>
  </si>
  <si>
    <t>statyw obrotowy na pipety automatyczne</t>
  </si>
  <si>
    <t>statyw obrotowy do pipet automatycznych, 8-stanowiskowy, kompatybilny z pipetami HTL jedno- i wielokanałowymi</t>
  </si>
  <si>
    <t>uchwyt do skalpeli nr 4, wykonany ze stali nierdzewnej, pasujący do ostrzy typu 18-36</t>
  </si>
  <si>
    <t xml:space="preserve">Pinceta zagieta. ze stali nierdzewnej 18/8. Końcówka: zagięta, cienka. Długość: 105 mm. </t>
  </si>
  <si>
    <t xml:space="preserve">Pinceta standardowa. Anatomiczna, ze stali nierdzewnej 18/8. Końcówka: zaokrąglona. Długość: 130 mm. </t>
  </si>
  <si>
    <t xml:space="preserve">Pinceta standardowa. Chirurgiczna, ze stali nierdzewnej 18/8, końcówka: szpiczasta. Długość: 105 mm. </t>
  </si>
  <si>
    <t>Płytki wielodołkowe</t>
  </si>
  <si>
    <t>Szpatułko-łyżeczka z małym ostrzem</t>
  </si>
  <si>
    <t xml:space="preserve">Szpatułko-łyżeczka z małym ostrzem, okrągła. Szer. ostrza: 5 mm. Dł. całk.: 150 mm. </t>
  </si>
  <si>
    <t>Jednorazowe pipety serologiczne 25 ml</t>
  </si>
  <si>
    <t>Jednorazowe sterylne pipety serologiczne 25 ml. Wykonane z ultraprzejrzystego polistyrenu. Wyposażone w czytelną, precyzyjną skalę. Pakowane pojedynczo do pudełek z podajnikami. Wolne od pirogenów DNA, RNaz i DNaz. Niecytotoksyczne.</t>
  </si>
  <si>
    <t>Jednorazowe pipety serologiczne 2 ml</t>
  </si>
  <si>
    <t>Jednorazowe sterylne pipety serologiczne 2 ml. Wykonane z ultraprzejrzystego polistyrenu. Wyposażone w czytelną, precyzyjną skalę. Pakowane pojedynczo do pudełek z podajnikami. Wolne od pirogenów DNA, RNaz i DNaz. Niecytotoksyczne.</t>
  </si>
  <si>
    <t>Pipetor elektroniczny</t>
  </si>
  <si>
    <t>Pipetor elektroniczny. Do seryjnego dozowania cieczy o różnych objętościach z wykorzystaniem pipet serologicznych o pojemności 0,1 – 100 ml. Prędkość pipetowania może być płynnie regulowana czubkami palców. Pipetor wyposażony jest w pojemny akumulator litowo-jonowy zapewniający długą pracę. Zestaw obejmuje pipetor z zasilaczem, statyw, uchwyt na ścianę oraz 2 filtry membranowe 0,45 µm, 0,1 – 100 ml.</t>
  </si>
  <si>
    <t>Pojemnik do zamrażania</t>
  </si>
  <si>
    <t xml:space="preserve">Wykonany z przezroczystego poliwęglanu. Pokrywka i uchwyty na fiolki wykonane z HDPE, z piankową wyściółką. Pomieści 18 fiolek krio o pojemności od 1,0 do 2,0 ml. Umożliwia stały spadek temperatury ok. 1 °C/minutę i zapewnia skuteczną kriokonserwację. Łatwy w użyciu ze 100% izopropanolem i urządzeniem do zamrażania. Brak bezpośredniego kontaktu między fiolkami a alkoholem. </t>
  </si>
  <si>
    <t xml:space="preserve">8-kanałowy adapter do aspiratora butelkowego. </t>
  </si>
  <si>
    <t xml:space="preserve">8-kanałowy adapter do aspiratora butelkowego. Autoklawowalna 8-kanałowa końcówka, która ułatwia pracę z płytkami mikrotitracyjnymi. </t>
  </si>
  <si>
    <t>Aspirator butelkowy</t>
  </si>
  <si>
    <t xml:space="preserve">Aspirator butelkowy do odsysania płynów z płytek, probówek, szalek i butelek do hodowli. Z mikrokompresorem wytwarzającym podciśnienie -500 mbar. Końcówka odsysająca jest połączona z butelką za pomocą wężyka wykonanego z PP. Filtr hydrofobowy mikrobiologiczny typu 2200/02 w komplecie. </t>
  </si>
  <si>
    <t>Probówki z polipropylenu. Pojemność 1,5 ml. Z dnem stożkowym i płaską zatyczką. Posiadają pole opisowe i skalę. Niesterylne. Autoklawowalne w 121°C (20 min).</t>
  </si>
  <si>
    <t>Probówki z polipropylenu. Pojemność 5 ml. Z dnem stożkowym i płaską zatyczką. Posiadają pole opisowe i skalę. Niesterylne. Autoklawowalne w 121°C (20 min).</t>
  </si>
  <si>
    <t>Filtr PTFE</t>
  </si>
  <si>
    <t>Filtr membranowy 0.2 µm – sterylny. do pipetora.</t>
  </si>
  <si>
    <t>Opakowanie = 1 sztuka</t>
  </si>
  <si>
    <t>Igły do strzykawek</t>
  </si>
  <si>
    <t>Pipety Pasteura o poj. 1 m</t>
  </si>
  <si>
    <t>Pipety serologiczne 10 ml</t>
  </si>
  <si>
    <t>Płytki testowe. 6-dołkowe. profl F</t>
  </si>
  <si>
    <t>Płytki 6-dołkowe. profl F.Sterylne. Objętość dołka 15.53ml. Materiał PS. Wyposażone w pokrywkę zapewniającą wentylację oraz wykluczającą możliwość nieprawidłowego założenia. dzięki specjalnemu wyprofilowaniu i oznakowaniu żółtym paskiem. Prążkowany obszar z boku płytki gwarantuje pewny chwyt podczas jej przenoszenia. Oznakowane alfanumerycznie. Krystalicznie przejrzyste. Dno dołka płaskie (profil F). Pakowane po 4 szt. lub indywidualnie. Wolne od DNaz i RNaz.</t>
  </si>
  <si>
    <t>Opakowanie = 200 sztuk</t>
  </si>
  <si>
    <t>Strzykawki jednorazowe - zielone - końcówka typu Luer 2 ml - sterylne</t>
  </si>
  <si>
    <t>Strzykawki dwuczęściowe. Cylinder wykonany z PP, tłok z PE. Zielone, z czarną podziałką, przekraczającą pojemność nominalną (3 ml). Sterylizowane tlenkiem etylenu. Pakowane indywidualnie. Nie zawierają silikonu, lateksu i polichlorku winylu. </t>
  </si>
  <si>
    <t>Strzykawki jednorazowe - zielone - końcówka typu Luer 5 ml - sterylne</t>
  </si>
  <si>
    <t>Strzykawki dwuczęściowe. Cylinder wykonany z PP, tłok z PE. Zielone, z czarną podziałką, przekraczającą pojemność nominalną (6 ml). Sterylizowane tlenkiem etylenu. Pakowane indywidualnie. Nie zawierają silikonu, lateksu i polichlorku winylu</t>
  </si>
  <si>
    <t>Strzykawki jednorazowe - zielone - końcówka typu Luer 10 ml - sterylne</t>
  </si>
  <si>
    <t>Strzykawki dwuczęściowe. Cylinder wykonany z PP, tłok z PE. Zielone, z czarną podziałką, przekraczającą pojemność nominalną (12 ml). Sterylizowane tlenkiem etylenu. Pakowane indywidualnie. Nie zawierają silikonu, lateksu i polichlorku winylu. </t>
  </si>
  <si>
    <t>Strzykawki jednorazowe - zielone - końcówka typu Luer 20  ml - sterylne</t>
  </si>
  <si>
    <t>Strzykawki dwuczęściowe. Cylinder wykonany z PP, tłok z PE. Zielone, z czarną podziałką, przekraczającą pojemność nominalną (24 ml). Sterylizowane tlenkiem etylenu. Pakowane indywidualnie. Nie zawierają silikonu, lateksu i polichlorku winylu. </t>
  </si>
  <si>
    <t>Kriopudełka z PC</t>
  </si>
  <si>
    <t>Komory zliczeniowe</t>
  </si>
  <si>
    <t>Marker laboratoryjny czarny</t>
  </si>
  <si>
    <t xml:space="preserve">Czarny marker laboratoryjny Securline® lub równoważny. z cienką końcówką. Odpowiednie do powierzchni suchych lub wilgotnych. zimnych lub ciepłych. Przystosowane do opisywania rozmaitych materiałów w laboratorium. m.in. szkła. tworzywa sztucznego. porcelany. metalu. drewna. papieru. Odporne na działanie wody i alkoholu. </t>
  </si>
  <si>
    <t>Mieszadełko magnetyczne 10 x 6 mm</t>
  </si>
  <si>
    <t xml:space="preserve">Standardowe mieszadełko magnetyczne z teflonu. Długość x średnica: 10 x 6 mm. </t>
  </si>
  <si>
    <t>Mieszadełko magnetyczne 8 x 3 mm</t>
  </si>
  <si>
    <t xml:space="preserve">Standardowe mieszadełko magnetyczne z teflonu. Długość x średnica: 8 x 3 mm. </t>
  </si>
  <si>
    <t>Mieszadełko magnetyczne 25 x 8 mm</t>
  </si>
  <si>
    <t xml:space="preserve">Standardowe mieszadełko magnetyczne z teflonu. Długość x średnica: 25 x 8 mm. </t>
  </si>
  <si>
    <t>Mieszadełko magnetyczne 50 x 8 mm</t>
  </si>
  <si>
    <t xml:space="preserve">Standardowe mieszadełko magnetyczne z teflonu. Długość x średnica: 50 x 8 mm. </t>
  </si>
  <si>
    <t>Butelka laboratoryjna ze szkła Duran z zakrętką 10 ml</t>
  </si>
  <si>
    <t>Butelka laboratoryjna ze szkła Duran z zakrętką 25 ml</t>
  </si>
  <si>
    <t>Butelka laboratoryjna ze szkła Duran z zakrętką 50 ml</t>
  </si>
  <si>
    <t>Szkiełka nakrywkowe okrągłe</t>
  </si>
  <si>
    <t>Okrągłe szkiełka nakrywkowe wykonane ze szkła borokrzemowego o grubości od 0,13 do 0,16 mm. Najwyższa trwałość hydrolityczna. Znakomicie nadają się do zastosowania w mikroskopii fluorescencyjnej. Posiadają znak CE. Zgodne z normą DIN ISO 8255-1.</t>
  </si>
  <si>
    <t>Szkiełka podstawowe pokryte polilizyną</t>
  </si>
  <si>
    <t>Szkiełka podstawowe pokryte polilizyną. Z krawędziami szlifowanymi pod kątem 90°. Posiadają białe pole do opisu. Świeże bądź zamrożone fragmenty tkanki lub parafinowe fragmenty tkanki i rozmazy cytologiczne zostają elektrostatycznie i chemicznie związane z powierzchnią szkła. Wymiary: 75 x 25 mm; grubość 1 mm.</t>
  </si>
  <si>
    <t>Kasetka na szkiełka podstawowe</t>
  </si>
  <si>
    <t>Kasetka na 100 sztuk szkiełek podstawowych. Kasetka wykonana z polistyrenu, na 100 szkiełek mikroskopowych. Posiada korkowy wkład na dnie chroniący przed uszkodzeniami. Na pokrywce znajduje się karta do opisu i identyfikacji szkiełek. Możliwość ustawiania piętrowego. Kasetka posiada specjalne metalowe zamknięcie.</t>
  </si>
  <si>
    <t>Cylinder miarowy 1000 ml</t>
  </si>
  <si>
    <t>Cylinder miarowy szklany kl. B ze szklaną stopką sześciokątną o pojemności 1000 ml. Wykonany ze szkła borokrzemowego.</t>
  </si>
  <si>
    <t>Kolba miarowa 500 ml</t>
  </si>
  <si>
    <t xml:space="preserve">Lejek laboratoryjny szklany o średnicy 90 mm. Lejek wykonany ze szkła borokrzemowego. Średnica nóżki 11 mm, długość 90 mm. </t>
  </si>
  <si>
    <t>Smoczek z gumy do pipet, kolor czerwony.</t>
  </si>
  <si>
    <t>Pipeta 12-kanałowa 30 - 300 µL</t>
  </si>
  <si>
    <t>Pipeta 12-kanałowa 10 - 100 µL</t>
  </si>
  <si>
    <t>Jednokanałowa pipeta wyporowa 10-100 µL</t>
  </si>
  <si>
    <t>Jednokanałowa pipeta wyporowa 100 -1000 µL</t>
  </si>
  <si>
    <t>Końcówki do pipety wyporowej o objętości 10 - 100 µL</t>
  </si>
  <si>
    <t xml:space="preserve">Końcówki do pipety wyporowej o objętości 100 µL. Technologia końcówki: Kapilara z tłokiem. Autoklawowalne. </t>
  </si>
  <si>
    <t>Końcówki do pipety wyporowej o objętości 100 - 1000 µL</t>
  </si>
  <si>
    <t>Końcówki do pipety wyporowej o objętości 1000 µL. Technologia końcówki: Kapilara z tłokiem. Autoklawowalne.</t>
  </si>
  <si>
    <t>Rury dializacyjne z uwodnionej celulozy</t>
  </si>
  <si>
    <t>Rury dializacyjne z uwodnionej celulozy Szerokość: 62,8 mm. Długość: 25 m. Średnica: 40 mm.</t>
  </si>
  <si>
    <t>Mieszadełko magnetyczne z teflonu. Długość x średnica: 13 x 8 mm. Autoklawowalne.</t>
  </si>
  <si>
    <t>Mieszadełko magnetyczne z teflonową powłoką.  Długość x średnica: 12 x 5 mm.</t>
  </si>
  <si>
    <t>Marker odporny na niskie temperatury</t>
  </si>
  <si>
    <t>Marker odporny na niskie temperatury. Przeznaczone do opisywania krioprobówek i pudełek, kolor czarny</t>
  </si>
  <si>
    <t>Taśma samoprzylepna do opisywania. Odporna na olej, wodę i kwasy. Trwała w temperaturze od -23∘C do +121∘C. Kolor ciemnoróżowy. Szerokość 13 mm</t>
  </si>
  <si>
    <t>Czasomierz laboratoryjny z magnesem</t>
  </si>
  <si>
    <t>Czasomierz laboratoryjny z magnesem – TFA, Z czytelnym wyświetlaczem LCD, Z funkcją odliczania w przód i wstecz, Powleczony gumą, Zasilanie: bateria LR44 (dołączona), Niewielki: wymiary max 55 mm średnica, 20 mm grubość, Waga do 50 g,</t>
  </si>
  <si>
    <t>Końcówki do pipet automatycznych 5000 µl</t>
  </si>
  <si>
    <t>Probówki reakcyjne Low Binding, Pojemność 1,6 ml, Materiał bezbarwny polipropylen,</t>
  </si>
  <si>
    <t>Specjalne strzykawki z końcówką</t>
  </si>
  <si>
    <t>Płytki testowe 6-dołkowe</t>
  </si>
  <si>
    <t>Płytki testowe 12-dołkowe</t>
  </si>
  <si>
    <t>Płytki testowe 24-dołkowe</t>
  </si>
  <si>
    <t>Kolumny chromatograficzne</t>
  </si>
  <si>
    <t>Kuweta UV</t>
  </si>
  <si>
    <t>Zestaw do PCR</t>
  </si>
  <si>
    <t>Pojemnik na odczynniki do mikropipety wielokanałowej</t>
  </si>
  <si>
    <t>Statyw obrotowy</t>
  </si>
  <si>
    <t>Pojemność: 500 ml, Wys.: 161 mm, Średnica: 75 mm, Śr. szyjki: 43 mm</t>
  </si>
  <si>
    <t>Pojemność: 1000 ml, Wys.: 212 mm, Średnica: 85 mm, Śr. szyjki: 43 mm</t>
  </si>
  <si>
    <t>Kroplomierze wykonane z miękkiego LDPE. Wyposażone w odkręcaną nasadkę odmierzającą krople, z zatyczką. Pojemność 50 ml, średnica 39 mm, wysokość 115 mm, gwint GL18</t>
  </si>
  <si>
    <t>Kroplomierze wykonane z miękkiego LDPE. Wyposażone w odkręcaną nasadkę odmierzającą krople, z zatyczką. Pojemność 20 ml, średnica 31 mm, wysokość 88 mm, gwint GL14</t>
  </si>
  <si>
    <t xml:space="preserve">Tryskawki z LDPE z szeroką szyjką. Z nadrukowanymi napisami i symbolami ostrzegawczymi, odporne na ścieranie. Możliwość dokładnego opróżnienia butelki dzięki przesuwanej rurce. Przy zmiennej temperaturze nie dochodzi do wyciekania cieczy. Pojemność 250 ml, nadruk Dest. Wasser </t>
  </si>
  <si>
    <t>Tryskawki z LDPE z szeroką szyjką. Z nadrukowanymi napisami i symbolami ostrzegawczymi, odporne na ścieranie. Możliwość dokładnego opróżnienia butelki dzięki przesuwanej rurce. Przy zmiennej temperaturze nie dochodzi do wyciekania cieczy. Pojemność 250 ml, nadruk Isopropanol</t>
  </si>
  <si>
    <t>Kanistry z HDPE z zakrętką i ze zintegrowanym kranem. Wyposażone w rączkę. Wlew umieszczony u góry. Sprawdzone pod względem szczelności. Pojemność 5l, średnica gwintu 51 mm</t>
  </si>
  <si>
    <t>Chusteczki czyszczące do soczewek</t>
  </si>
  <si>
    <t>Chusteczki wykonane z niestrzępiącego się papieru, nadają się do czyszczenia soczewek, przyrządów optycznych, obiektywów itp. Nie rysują czyszczonych powierzchni. Wymiary 100 x 150 mm</t>
  </si>
  <si>
    <t>Maty laboratoryjne z silikonu</t>
  </si>
  <si>
    <t>Maty silikonowe odporne na działanie niekorzystnych warunków z powierzchnią antypoślizgową. Wymiary 600 x 550 mm, grubość 1 mm</t>
  </si>
  <si>
    <t>Uniwersalna, funkcjonalna folia do zabezpieczania probówek i innych naczyń reakcyjnych. Odporny na roztwory solne i kwasy nieorganiczne. Szerokość 100 mm, długość 75 m</t>
  </si>
  <si>
    <t>Skalpel z wymiennymi ostrzami</t>
  </si>
  <si>
    <t>Skalpel posiada aluminiowy trzonek. Nasadka ochronna wykonana z tworzywa sztucznego. Stalowe ostrza wymienne są ostre i idealnie nadają się do precyzyjnego cięcia. W komplecie zawarte są 4 ostrza szpiczaste</t>
  </si>
  <si>
    <t>Szczypce do gorących przedmiotów</t>
  </si>
  <si>
    <t>Szczypce do kolb, zakrzywione wykonane ze stali szlachetnej 18/8. Posiadają szczęki pokryte winylem zapobiegające wyślizgiwaniu się kolb. Rozstaw 17-60mm, długość 220 mm</t>
  </si>
  <si>
    <t>Zestaw pincet szpiczastych ze stali nierdzewnej</t>
  </si>
  <si>
    <t>Pinceta ze stali szlachetnej do sączków filtracyjnych. Długość 125 mm, szerokość końcówki 12 mm</t>
  </si>
  <si>
    <t>Kuweta laboratoryjna</t>
  </si>
  <si>
    <t>Kuweta laboratoryjne wykonane z polipropylenu. Długość 250 mm, szerokość 190 mm, wysokość 65 mm</t>
  </si>
  <si>
    <t xml:space="preserve">Filtr membranowy </t>
  </si>
  <si>
    <t xml:space="preserve">Marker laboratoryjny niebieski </t>
  </si>
  <si>
    <t xml:space="preserve">Niebieski marker laboratoryjny Securline® lub równoważny. z cienką końcówką. Odpowiednie do powierzchni suchych lub wilgotnych. zimnych lub ciepłych. Przystosowane do opisywania rozmaitych materiałów w laboratorium. m.in. szkła. tworzywa sztucznego. porcelany. metalu. drewna. papieru. Odporne na działanie wody i alkoholu. </t>
  </si>
  <si>
    <t>szalki aluminiowe z uchwytem, 20ml</t>
  </si>
  <si>
    <t>Okrągłe szalki aluminiowe jednorazowego użytku. Posiadają uchwyt do przenoszenia lub numerowania próbek, średnica 43mm, wysokość 11mm, pojemność 20ml</t>
  </si>
  <si>
    <t>fiolki z zakrętką gwintowaną, o pojemności 15ml, wykonane z z przeźroczystego szkła, wymiary: średnica 27mm, wysokość 45mm</t>
  </si>
  <si>
    <t>uniwersalne pojemniki na próbki z zakrętką, o pojemności ok. 25 ml, wykonane z polipropylenu,  o wymiarach ok. średnica 25mm, wysokość 90mm.</t>
  </si>
  <si>
    <t>torebki do zgrzewarki próżniowej</t>
  </si>
  <si>
    <t>zakrętka z pompką do kanistrów 5/10L</t>
  </si>
  <si>
    <t>Pipety o poj. 3 ml (z bańką ssącą ok. 7 ml), z podziałką: 0.5 / 1.0 / 1.5 / 2.0 / 2.5 / 3.0 ml</t>
  </si>
  <si>
    <t>Końcówki 500-10000 µl</t>
  </si>
  <si>
    <t>Końcówki 100-5000 µl</t>
  </si>
  <si>
    <t>Kolby Erlenmeyera 250 ml</t>
  </si>
  <si>
    <t>Pudełko na końcówki do pipet o poj. 10 ml</t>
  </si>
  <si>
    <t>Zestaw pincet antystatycznych</t>
  </si>
  <si>
    <t>Łyżeczka podwójna, podłużna</t>
  </si>
  <si>
    <t>Łyżeczka podwójna, okrągła</t>
  </si>
  <si>
    <t>Szpatułka podwójna z małym ostrzem</t>
  </si>
  <si>
    <t>Szpatułka podwójna z zakrzywionymi brzegami</t>
  </si>
  <si>
    <t>Butelka z kroplomierzem</t>
  </si>
  <si>
    <t>Rozpylacz ze szkła oranżowego</t>
  </si>
  <si>
    <t>Czerwone zakrętki i pierścienie wylewowe z PP</t>
  </si>
  <si>
    <t>Butelki laboratoryjne ze szkła borokrzemowego o objętości 100 ml - bez zakrętek i pierścieni</t>
  </si>
  <si>
    <t>Butelki laboratoryjne ze szkła borokrzemowego o objętości 250 ml - bez zakrętek i pierścieni</t>
  </si>
  <si>
    <t>Butelka laboratoryjna ze szkła borokrzemowego o objętości 50 ml z zakrętką i pierścieniem wylewowym z PP</t>
  </si>
  <si>
    <t>Butelka laboratoryjna ze szkła borokrzemowego o objętości 25 ml z zakrętką i pierścieniem wylewowym z PP</t>
  </si>
  <si>
    <t>Czerwone zakrętki PP Gwint GL 25</t>
  </si>
  <si>
    <t>Butelka z HDPE 100 ml ze spryskiwaczem</t>
  </si>
  <si>
    <t>Pudełko PP do przechowywania probówek</t>
  </si>
  <si>
    <t>Mieszadełko magnetyczne z teflonu 15 x 6 mm</t>
  </si>
  <si>
    <t>Mieszadełko magnetyczne z teflonu 30 x 8 mm</t>
  </si>
  <si>
    <t>Wąż silikonowy</t>
  </si>
  <si>
    <t>Smoczek do pipet</t>
  </si>
  <si>
    <t>Jasna butelka szklana z wąską szyjką 250 ml</t>
  </si>
  <si>
    <t>Jasne butelki szklane z wąską szyjką. Ze szlifem NS i szklanymi, pełnymi korkami. Pojemność 250ml.</t>
  </si>
  <si>
    <t>Jasna butelka szklana z wąską szyjką 100 ml</t>
  </si>
  <si>
    <t>Jasne butelki szklane z wąską szyjką. Ze szlifem NS i szklanymi, pełnymi korkami. Pojemność 100ml.</t>
  </si>
  <si>
    <t>Butelka szklana ze szlifem i korkiem - z wąską szyją 100 ml</t>
  </si>
  <si>
    <t>Butelki ze szlifem, wąską szyjką. Wykonane ze szkła sodowo-wapniowego, wyposażone w szklane, puste korki. Pojemność 100 ml.</t>
  </si>
  <si>
    <t>Butelka szklana ze szlifem i korkiem - z wąską szyją 250ml</t>
  </si>
  <si>
    <t>Butelki ze szlifem, wąską szyjką. Wykonane ze szkła sodowo-wapniowego, wyposażone w szklane, puste korki. Pojemność 250 ml.</t>
  </si>
  <si>
    <t>Bagietka szklana średnica 4-5 mm długość 250 mm</t>
  </si>
  <si>
    <t>Bagietki wykonane ze szkła sodowo-wapniowego. Obie końcówki stopione. Średnica 4-5 mm, długość 250 mm</t>
  </si>
  <si>
    <t>Bagietka szklana średnica 7-8 mm długość 250 mm</t>
  </si>
  <si>
    <t>Bagietki wykonane ze szkła sodowo-wapniowego. Obie końcówki stopione. Średnica 7-8 mm, długość 250 mm</t>
  </si>
  <si>
    <t>Łopatki szklane do mieszania, długość 100 mm</t>
  </si>
  <si>
    <t>Łopatki do mieszania wykonane ze szkła borokrzemowego. Do optymalnego przygotowywania próbek. Masywne. Długość 100 mm</t>
  </si>
  <si>
    <t>Zlewka niska 100 ml</t>
  </si>
  <si>
    <t>Zlewka niska z podziałką. Wykonana ze szkła borokrzemowego. Pojemność: 100 ml, średnica: 50 mm, wysokość: 70 mm</t>
  </si>
  <si>
    <t>Zlewka niska 250 ml</t>
  </si>
  <si>
    <t>Zlewka niska z podziałką. Wykonana ze szkła borokrzemowego. Pojemność: 250 ml, średnica: 70 mm, wysokość: 95 mm</t>
  </si>
  <si>
    <t>Zlewka niska 500 ml</t>
  </si>
  <si>
    <t>Zlewka niska z podziałką. Wykonana ze szkła borokrzemowego. Pojemność: 500 ml, średnica: 85 mm, wysokość: 120 mm</t>
  </si>
  <si>
    <t>Tryskawka z LDPE ze skalą 250 ml</t>
  </si>
  <si>
    <t>Tryskawki wykonane z mlecznego LDPE, ze skalą, w komplecie z nasadką tryskającą. Pojemność: 250 ml, podziałka: 50 ml</t>
  </si>
  <si>
    <t>Tryskawka z LDPE ze skalą 500 ml</t>
  </si>
  <si>
    <t>Tryskawki wykonane z mlecznego LDPE, ze skalą, w komplecie z nasadką tryskającą. Pojemność: 500 ml, podziałka: 100 ml</t>
  </si>
  <si>
    <t>Pojemniki z gwintem (PS) Wysokość: 40 mm</t>
  </si>
  <si>
    <t>Pojemniki wykonane z przeźroczystego polistyrenu. Z gwintowanymi pokrywkami. Odporne na temperatury od -40°C do +75°C. Wysokość: 40 mm</t>
  </si>
  <si>
    <t>Pojemniki z gwintem (PS) Wysokość: 70 mm</t>
  </si>
  <si>
    <t>Pojemniki wykonane z przeźroczystego polistyrenu. Z gwintowanymi pokrywkami. Odporne na temperatury od -40°C do +75°C. Wysokość: 70 mm</t>
  </si>
  <si>
    <t>Pojemniki z gwintem (PS) Wysokość: 90 mm</t>
  </si>
  <si>
    <t>Pojemniki wykonane z przeźroczystego polistyrenu. Z gwintowanymi pokrywkami. Odporne na temperatury od -40°C do +75°C. Wysokość: 90 mm</t>
  </si>
  <si>
    <t>Minipojemnik 350 ml</t>
  </si>
  <si>
    <t>Przeźroczyste pojemniki z zaokrąglonymi brzegami. Odporne na temperatury od -40°C do +80°C. Ze szczelnie zamykającą pokrywką zatrzaskową. Pojemność 350 ml. Dł. x szer. x wys.: 130 x 60 x 60 mm</t>
  </si>
  <si>
    <t>Minipojemnik 500 ml</t>
  </si>
  <si>
    <t>Przeźroczyste pojemniki z zaokrąglonymi brzegami. Odporne na temperatury od -40°C do +80°C. Ze szczelnie zamykającą pokrywką zatrzaskową. Pojemność: 500 ml Dł. x szer. x wys.: 130 x 60 x 80 mm</t>
  </si>
  <si>
    <t>Szczypce do probówek</t>
  </si>
  <si>
    <t>Szczypce niklowane, wykonane z cynku. Rączki pokryte winylem. Szer. szczęk: 55 mm</t>
  </si>
  <si>
    <t>Pincety ze stali nierdzewnej 18/10.  Model: prosta, Końce: zaokrąglone, Długość: 300 mm</t>
  </si>
  <si>
    <t>Pincety ze stali nierdzewnej 18/10.  Model: prosta, Końce: zaokrąglone, Długość: 200 mm</t>
  </si>
  <si>
    <t>Pincety wykonane ze stali szlachetnej (18/8). Polerowane. Końcówki z rowkami. Długość: 200 mm, Końcówka: szpiczasta</t>
  </si>
  <si>
    <t>Wykonana ze stali szlachetnej 18/8. Zagięta. Z cienką końcówką. Długość: 200 mm</t>
  </si>
  <si>
    <t>Statyw ekonomiczny z PP</t>
  </si>
  <si>
    <t>Pojemniki na próbki</t>
  </si>
  <si>
    <t xml:space="preserve"> Pojemniki na próbki, transportowe z pokrywką , niskie pojemność 120 ml,Sednica 63 mm, wysokość 47 mm </t>
  </si>
  <si>
    <t xml:space="preserve">Podkładka laboratoryjna </t>
  </si>
  <si>
    <t>Kolba okrągłodenna 250 ml, szlif 29/32</t>
  </si>
  <si>
    <t>Kolba okrągłodenna 50 ml, szlif 29/32</t>
  </si>
  <si>
    <t>Kolba okrągłodenna 100 ml, szlif 29/32</t>
  </si>
  <si>
    <t>Kolba okrągłodenna 50 ml, szlif 19/26</t>
  </si>
  <si>
    <t>Kolba okrągłodenna 100 ml, szlif 19/26</t>
  </si>
  <si>
    <t>Korek szklany szlif 19/26</t>
  </si>
  <si>
    <t>Korek szklany szlif 14/23</t>
  </si>
  <si>
    <t>Testowe płytki hodowlane 6-dołkowe</t>
  </si>
  <si>
    <t>Testowe płytki hodowlane 12-dołkowe</t>
  </si>
  <si>
    <t>Testowe płytki hodowlane 24-dołkowe</t>
  </si>
  <si>
    <t>Igły jednorazowe</t>
  </si>
  <si>
    <t>Szczypce kątowe 45°</t>
  </si>
  <si>
    <t>Ostrza do skalpela, niesterylne, nr 19</t>
  </si>
  <si>
    <t xml:space="preserve">Palnik Bunsena </t>
  </si>
  <si>
    <t>Podstawa z tworzywa sztucznego do palnika Bunsena</t>
  </si>
  <si>
    <t>Naboje do palników gazowych</t>
  </si>
  <si>
    <t>Eksykator z kranem</t>
  </si>
  <si>
    <t>Płytka do eksykatora</t>
  </si>
  <si>
    <t>Perełki suche wskaźnikowe</t>
  </si>
  <si>
    <t>Butelka zakręcana z szeroką szyjką (PP)</t>
  </si>
  <si>
    <t>Statyw Top Rack</t>
  </si>
  <si>
    <t>Filtry do strzykawek</t>
  </si>
  <si>
    <t>Kolba filtracyjna z tubusem szklanym</t>
  </si>
  <si>
    <t>Krystalizator z wylewem</t>
  </si>
  <si>
    <t>Krystalizator z wylewem Pojemność: 1600ml  Średnica: 190 mm  Wys.: 90 mm Nr-art. S-1848</t>
  </si>
  <si>
    <t>Moździerz porcelanowy</t>
  </si>
  <si>
    <t>Fiolki z zakrętką</t>
  </si>
  <si>
    <t>Mieszadełko magnetyczne</t>
  </si>
  <si>
    <t>Termohigrometr</t>
  </si>
  <si>
    <t>Końcówki do pipet</t>
  </si>
  <si>
    <t>Termometr ze szlifem</t>
  </si>
  <si>
    <t>Lp.</t>
  </si>
  <si>
    <t>Nazwa</t>
  </si>
  <si>
    <t>J.M.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</si>
  <si>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</si>
  <si>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</si>
  <si>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</si>
  <si>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</si>
  <si>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</si>
  <si>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</si>
  <si>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</si>
  <si>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</si>
  <si>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</si>
  <si>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</si>
  <si>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</si>
  <si>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</si>
  <si>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</si>
  <si>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</si>
  <si>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</si>
  <si>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</si>
  <si>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</si>
  <si>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</si>
  <si>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</si>
  <si>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</si>
  <si>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</si>
  <si>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</si>
  <si>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</si>
  <si>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</si>
  <si>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</si>
  <si>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</si>
  <si>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</si>
  <si>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</si>
  <si>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</si>
  <si>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</si>
  <si>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</si>
  <si>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</si>
  <si>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</si>
  <si>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</si>
  <si>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</si>
  <si>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</si>
  <si>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</si>
  <si>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</si>
  <si>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</si>
  <si>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</si>
  <si>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</si>
  <si>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</si>
  <si>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</si>
  <si>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</si>
  <si>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</si>
  <si>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</si>
  <si>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</si>
  <si>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</si>
  <si>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</si>
  <si>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</si>
  <si>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</si>
  <si>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</si>
  <si>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</si>
  <si>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</si>
  <si>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</si>
  <si>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</si>
  <si>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</si>
  <si>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</si>
  <si>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</si>
  <si>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</si>
  <si>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</si>
  <si>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</si>
  <si>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</si>
  <si>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</si>
  <si>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</si>
  <si>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</si>
  <si>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</si>
  <si>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</si>
  <si>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</si>
  <si>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</si>
  <si>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</si>
  <si>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</si>
  <si>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</si>
  <si>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</si>
  <si>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</si>
  <si>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</si>
  <si>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</si>
  <si>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</si>
  <si>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</si>
  <si>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</si>
  <si>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</si>
  <si>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</si>
  <si>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</si>
  <si>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</si>
  <si>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</si>
  <si>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</si>
  <si>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</si>
  <si>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</si>
  <si>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</si>
  <si>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</si>
  <si>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</si>
  <si>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</si>
  <si>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</si>
  <si>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</si>
  <si>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</si>
  <si>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</si>
  <si>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</si>
  <si>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</si>
  <si>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</si>
  <si>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</si>
  <si>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</si>
  <si>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</si>
  <si>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</si>
  <si>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</si>
  <si>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</si>
  <si>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</si>
  <si>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</si>
  <si>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</si>
  <si>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</si>
  <si>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</si>
  <si>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</si>
  <si>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</si>
  <si>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</si>
  <si>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</si>
  <si>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</si>
  <si>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</si>
  <si>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</si>
  <si>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</si>
  <si>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</si>
  <si>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</si>
  <si>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</si>
  <si>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</si>
  <si>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</si>
  <si>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</si>
  <si>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</si>
  <si>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</si>
  <si>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</si>
  <si>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</si>
  <si>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</si>
  <si>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</si>
  <si>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</si>
  <si>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</si>
  <si>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</si>
  <si>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</si>
  <si>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</si>
  <si>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</si>
  <si>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</si>
  <si>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</si>
  <si>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</si>
  <si>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</si>
  <si>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</si>
  <si>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</si>
  <si>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</si>
  <si>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</si>
  <si>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</si>
  <si>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</si>
  <si>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</si>
  <si>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</si>
  <si>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</si>
  <si>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</si>
  <si>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</si>
  <si>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</si>
  <si>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</si>
  <si>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</si>
  <si>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</si>
  <si>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</si>
  <si>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</si>
  <si>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</si>
  <si>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</si>
  <si>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</si>
  <si>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</si>
  <si>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</si>
  <si>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</si>
  <si>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</si>
  <si>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</si>
  <si>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</si>
  <si>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</si>
  <si>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</si>
  <si>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</si>
  <si>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</si>
  <si>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</si>
  <si>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</si>
  <si>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</si>
  <si>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</si>
  <si>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</si>
  <si>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177.</t>
  </si>
  <si>
    <t>179.</t>
  </si>
  <si>
    <t>180.</t>
  </si>
  <si>
    <t>181.</t>
  </si>
  <si>
    <t>182.</t>
  </si>
  <si>
    <t>183.</t>
  </si>
  <si>
    <t>184.</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</si>
  <si>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</si>
  <si>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</si>
  <si>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</si>
  <si>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</si>
  <si>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</si>
  <si>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</si>
  <si>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</si>
  <si>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</si>
  <si>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</si>
  <si>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</si>
  <si>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</si>
  <si>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</si>
  <si>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</si>
  <si>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</si>
  <si>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</si>
  <si>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</si>
  <si>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</si>
  <si>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</si>
  <si>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</si>
  <si>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</si>
  <si>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</si>
  <si>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</si>
  <si>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</si>
  <si>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</si>
  <si>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</si>
  <si>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</si>
  <si>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</si>
  <si>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</si>
  <si>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</si>
  <si>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</si>
  <si>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</si>
  <si>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</si>
  <si>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</si>
  <si>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</si>
  <si>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</si>
  <si>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</si>
  <si>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</si>
  <si>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</si>
  <si>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</si>
  <si>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</si>
  <si>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</si>
  <si>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</si>
  <si>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</si>
  <si>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</si>
  <si>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</si>
  <si>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</si>
  <si>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</si>
  <si>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</si>
  <si>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</si>
  <si>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</si>
  <si>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</si>
  <si>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</si>
  <si>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</si>
  <si>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</si>
  <si>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</si>
  <si>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</si>
  <si>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</si>
  <si>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</si>
  <si>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</si>
  <si>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</si>
  <si>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</si>
  <si>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</si>
  <si>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</si>
  <si>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</si>
  <si>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</si>
  <si>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</si>
  <si>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</si>
  <si>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</si>
  <si>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</si>
  <si>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</si>
  <si>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</si>
  <si>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</si>
  <si>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</si>
  <si>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</si>
  <si>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Sterylne filtry strzykawkowe</t>
  </si>
  <si>
    <t>Sterylne filtry strzykawkowe. Membrana wykonana z mieszanych estrów celulozy (MCE). Do filtracji roztworów wodnych (śr. porów 0,22 µm) Obudowa z modyfikowanego akrylu.</t>
  </si>
  <si>
    <t>Filtry do strzykawek o śr. 13 mm, z membraną z PTFE Śr. porów: 0,45 μm Obudowa: PE</t>
  </si>
  <si>
    <t xml:space="preserve">Filtry do strzykawek o śr. 25 mm. z membraną z PES (sterylne). Śr. Porów 0.22 µm. </t>
  </si>
  <si>
    <t>Fiolki z zakrętką gwintowaną</t>
  </si>
  <si>
    <t>Fiolki z zakrętką Pojemność: 5 ml  Wys. x śr.: 41 x 20 mm Śr. szyjki: 18 mm</t>
  </si>
  <si>
    <t>Fiolki z zakrętką Pojemność: 20 ml  Wys. x śr.: 50 x 27 mm  Śr. szyjki: 25 mm</t>
  </si>
  <si>
    <t>Fiolki z zakrętką Pojemność: 15 ml  Wys. x śr.: 45 x 27 mm Śr. szyjki: 25 mm</t>
  </si>
  <si>
    <t>Kuweta UV makro ze szkła optycznego, pojemność: 3,5 ml, zamknięcie: z płaską pokrywką</t>
  </si>
  <si>
    <t>Standardowe mieszadełko magnetyczne z teflonu 12 x 5 mm</t>
  </si>
  <si>
    <t>Mieszadełko magnetyczne z pierścieniem na środku 13 x 8 mm</t>
  </si>
  <si>
    <t>Mikromieszadełko magnetyczne 8 x 1,5 mm</t>
  </si>
  <si>
    <t>Mikromieszadełka magnetyczne, Długość x średnica: 8 x 1,5 mm.</t>
  </si>
  <si>
    <t>Standardowe mieszadełko magnetyczne z teflonu Długość x średnica: 15 x 6 mm</t>
  </si>
  <si>
    <t>Standardowe mieszadełko magnetyczne z teflonu Długość x średnica: 30 x 8 mm</t>
  </si>
  <si>
    <t>Mieszadełko magnetyczne kształt krzyżowy 5 x 10 mm</t>
  </si>
  <si>
    <t>Mieszadełko magnetyczne Wymiary: średnica 10mm,  wys. 5 mm  Kształt: krzyżowy</t>
  </si>
  <si>
    <t>Mieszadełko magnetyczne Długość x średnica: 50 x 21 mm</t>
  </si>
  <si>
    <t>Opakowanie = zestaw 4 sztuk</t>
  </si>
  <si>
    <t>Statyw obrotowy typu TwisStar lub równoważny, wykonany z polipropylenu (PP), zestaw łączonych elementów - 4 obrotowych elementów, umożliwia dowolną konfigurację, w zależności od potrzeb, każda z czterech sekcji pomieści: 2 probówki 50 ml (maks. śr. 30 mm), 8 probówek 15 ml (maks. śr. 18 mm), 12 probówek 1,5 / 2,0 ml (maks. śr. 11 mm), 6 probówek 0,5 ml (maks. śr. 8,0 mm), 48 probówek PCR 0,2 ml, 6 pasków PCR 8-probówkowych. Po połączeniu dwóch sekcji można umieścić: 96-dołkową płytkę PCR, 8 pasków PCR 12-probówkowych. Możliwość autoklawowania w 121°C, wymiary (szer. x gł. x wys.): 257 x 108 x 108 mm (łącznie) i 69 x 108 x 108 mm (indywidualny przekrój)</t>
  </si>
  <si>
    <t>Statyw ekonomiczny z PP, średnica otworów 16mm, rzędy 5 x 12, 60 miejsc</t>
  </si>
  <si>
    <t>Ostrza zapasowe do skalpela zaokrąglone</t>
  </si>
  <si>
    <t>Ostrza zaokrąglone do skalpela</t>
  </si>
  <si>
    <t>Ostrza wymienne do skalpeli rozmiar 23</t>
  </si>
  <si>
    <t>Opakowanie = 10 sztuk</t>
  </si>
  <si>
    <t>Opakowanie = 12 sztuk</t>
  </si>
  <si>
    <t>Uchwyt do skalpeli nr 4</t>
  </si>
  <si>
    <t>Jednorazowe ostrza do skalpela wykonane ze stali węglowej. Boczne wprowadzanie ostrzy w trzonki oraz łatwe blokowanie zmniejszają ryzyko skaleczenia. Typ: nr 19; pakowane po 12 szt.</t>
  </si>
  <si>
    <t>Precyzyjna pinceta wykonana z nierdzewnej stali szlachetnej. Z bardzo cienką końcówką. Prosta</t>
  </si>
  <si>
    <t>Końcówka - b. cienka, lekko wygięta Typ - 5A-SA-E Długość – 115mm</t>
  </si>
  <si>
    <t>pinceta standardowa, końcówka zagięta, cienka 105 mm</t>
  </si>
  <si>
    <t>pinceta standardowa, końcówka zaokrąglona 130 mm</t>
  </si>
  <si>
    <t>pinceta standardowa, końcówka spiczasta 105 mm</t>
  </si>
  <si>
    <t>Pinceta precyzyjna, bardzo cienka końcówka</t>
  </si>
  <si>
    <t>Pinceta ze stali nierdzewnej, końcówka zaokrąglona 300 mm</t>
  </si>
  <si>
    <t>Pinceta ze stali nierdzewnej, końcówka zaokrąglona 200 mm</t>
  </si>
  <si>
    <t>Pinceta zagięta, cienka końcówka 200 mm</t>
  </si>
  <si>
    <t>Pinceta precyzyjna, cienka, lekko wygięta, 115 mm</t>
  </si>
  <si>
    <t>Pincety ze stali szlach. 18/8, polerowana, końcówka spiczasta z rówkami, 200 mm</t>
  </si>
  <si>
    <t>Opakowanie = 5 sztuk</t>
  </si>
  <si>
    <t>Pinceta do sączków filtracyjnych 125 mm, szerokość końcówki 12 mm</t>
  </si>
  <si>
    <t>Zestaw zawierający 5 pincet laboratoryjnych o różnych kształtach: 2 pincety proste, 2 zaokrąglone i jedna zakrzywiona (np. do trzymania szkiełek podstawowych). Wszystkie ze szpiczastymi końcówkami.</t>
  </si>
  <si>
    <t xml:space="preserve">Zestaw 10 pincet, Antystatyczna stal </t>
  </si>
  <si>
    <t>Szczypce kątowe 45°. Nadają się do precyzyjnych prac. Wykonane z hartowanej elektrostali chromowo-wanadowej. Długie, ząbkowane szczęki. Końcówki o szer. ok. 2,5 mm. Rękojeść z osłonami z PCV zabezpiecza palce przed ześlizgiwaniem.</t>
  </si>
  <si>
    <t xml:space="preserve">Wykonany z grubej gumy silikonowej Odporny na temperatury do ok. 250°C. Nadaje się do pracy w niskich temperaturach do -57°C </t>
  </si>
  <si>
    <t>Opakowanie = 72 sztuki</t>
  </si>
  <si>
    <t>TPP Płytki testowe do hodowli komórkowych , 6-dołkowe, pakowane indywidualnie, Objętość dołka 15,53 ml</t>
  </si>
  <si>
    <t>TPP Płytki testowe do hodowli komórkowych , 12-dołkowe, pakowane indywidualnie, Objętość dołka 6,30 ml</t>
  </si>
  <si>
    <t>TTP Płytki testowe do hodowli komórkowych , 24-dołkowe, pakowane indywidualnie, Objętość dołka 3,29 ml</t>
  </si>
  <si>
    <t>Opakowanie = 126 sztuk</t>
  </si>
  <si>
    <t>Testowe płytki do hodowli komórkowych, ilość dołków: 48 dołków, dno: płaskie, pow. wzrostu: 0,75 cm², pojemność: 0,5 ml</t>
  </si>
  <si>
    <t>Testowe płytki hodowlane 48-dołkowe</t>
  </si>
  <si>
    <t>Testowe płytki hodowlane 96-dołkowe</t>
  </si>
  <si>
    <t>Testowe płytki do hodowli komórkowych, ilość dołków: 96 dołków, dno: płaskie, pow. wzrostu: 0,33 cm², pojemność: 0,2 ml</t>
  </si>
  <si>
    <t>6 dołków płaskie; pakowane po 50 szt.</t>
  </si>
  <si>
    <t>12 dołków płaskie; pakowane po 50 szt.</t>
  </si>
  <si>
    <t>24 dołków płaskie; pakowane po 50 szt.</t>
  </si>
  <si>
    <t>Strzykawki jednorazowe - końcówka typu Luer dwuczęściowe bez silikonowego tłoka. Poj. nominalna: 2 ml Poj. maks.: 3 ml. Podziałka: 0.1 ml. Sterylne</t>
  </si>
  <si>
    <t>Strzykawki z końcówką typu Luer</t>
  </si>
  <si>
    <t>Specjalne strzykawki z końcówką BD Luer-Lock - sterylne, Pojemność: 5 ml</t>
  </si>
  <si>
    <t>Igły do strzykawek BD Precisionglide®, Długość: 1 ½ cala. Typ: 21G.</t>
  </si>
  <si>
    <t>Igły jednorazowe rozmiar: 0,80 x 40 mm</t>
  </si>
  <si>
    <t>Wymiary łyżeczki I: 35 x 20 mm (dł. x szer.) Wymiary łyżeczki II: 30 x 12 mm (dł. x szer.)</t>
  </si>
  <si>
    <t xml:space="preserve">Wymiary łyżeczki I: 45 x 35 mm (dł. x szer.) Wymiary łyżeczki II: 25 x 20 mm (dł. x szer.) </t>
  </si>
  <si>
    <t>Szerokość ostrza – 5mm Długość – 100mm</t>
  </si>
  <si>
    <t xml:space="preserve">Szerokość ostrza –4mm Długość – 150mm </t>
  </si>
  <si>
    <t>Pipety Pasteura o poj. 1 ml (z bańką ssącą ok. 5 ml). z podziałką: 0.25 / 0.5 / 0.75 / 1.0 ml. Wymiary: 5x150 mm.</t>
  </si>
  <si>
    <t>Opakowanie = 500 sztuk</t>
  </si>
  <si>
    <t>Opakowanie = 250 sztuk</t>
  </si>
  <si>
    <t>Jednorazowe pipety serologiczne z kolorowymi zatyczkami, zgodne z DIN. Pojemność: 10 ml, Kolor: pomarańczowy, Pakowane: indywidualnie pakowane</t>
  </si>
  <si>
    <t>Pipeta automatyczna</t>
  </si>
  <si>
    <t>Pipeta automatyczna Eppendorf Research plus lub równoważna, o pojemności regulowanej 20-200 ul</t>
  </si>
  <si>
    <t>Pipety o poj. 3 ml (z bańką ssącą ok. 7 ml), z podziałką: 0.5 / 1.0 / 1.5 / 2.0 / 2.5 / 3.0 ml - Wymiary: 7,8 x 150 mm</t>
  </si>
  <si>
    <t>Oryginalne końcówki do pipet, Brand - w worku, Pojemność: 500-5000 μl</t>
  </si>
  <si>
    <t>Opakowanie = 1000 sztuk</t>
  </si>
  <si>
    <t>Wymiary: 49 x 16 mm</t>
  </si>
  <si>
    <t>Wymiary: 49 x 36 mm</t>
  </si>
  <si>
    <t>Okrągłe pojemniki z pokrywkami 49x36</t>
  </si>
  <si>
    <t>Okrągłe pojemniki z pokrywkami 49x16</t>
  </si>
  <si>
    <t>Pojemniki na próbki 60ml</t>
  </si>
  <si>
    <t>Pojemniki na próbki 25ml</t>
  </si>
  <si>
    <t>Pojemniki na próbki z zakrętką, o pojemności ok. 60 ml, wykonane z polipropylenu, sterylne, pakowane indywidualnie, o wymiarach ok. średnica 35-38 mm, wysokośc 60-65 mm.</t>
  </si>
  <si>
    <t>Opakowanie = 400 sztuk</t>
  </si>
  <si>
    <t>Pojemnik na odczynniki do mikropipety wielokanałowej, materiał: PP, możliwość autoklawowania. Pojemnik wielofunkcyjny zawierający trzy pojemniki na odczynniki w jednym układzie tj. 1) pojemnik na odczynniki ze skalą o maksymalnej pojemności 50 ml. Podziałka przy 10, 25, 40 i 50 ml. 2) Pojemnik z 8 oddzielnymi komorami, każda o pojemności 5 ml. 3) Pojemnik z 12 oddzielnymi komorami, każda o pojemności 5 ml. Komory są numerowane</t>
  </si>
  <si>
    <t>Pudełko na końcówki do pipet o pojemności 10 ml, może pomieścić 25 szt. końcówek o pojemności 10 ml, wielokrotnego użytku, autoklawowalne, głębokość pudełka (od otworów do dna): ok. 13,7 cm</t>
  </si>
  <si>
    <t>Pudełko do przechowywania 50 probówek o śr. do 12 mm i wys. do wys. 46 mm (fiolki do HPLC, krioprobówki, probówki reakcyjne 1,5/2 ml) wykonane z PP. Odporne na temp. od -90°C do 121°C. Autoklawowalne. Posiadają szczelnie zamykającą pokrywkę na zawiasach, Z możliwością ustawiania piętrowego. Kolor: pomarańczowy</t>
  </si>
  <si>
    <t>Kriopudełka z poliwęglanu. Autoklawowalne. Odporne na temperatury od -196ºC do +121ºC. Z kratką i numeracją stanowisk na pokrywie. Wymiary: 76 x 76 x 52 mm (dlugość + szerokość x wysokość). Rzędy 5 x 5.</t>
  </si>
  <si>
    <t>Pudełka wielofunkcyjne z pokrywką 0,8 l</t>
  </si>
  <si>
    <t>Pudełka wielofunkcyjne z pokrywką 1,25 l</t>
  </si>
  <si>
    <t>Pudełka wielofunkcyjne z pokrywką 1,7 l</t>
  </si>
  <si>
    <t>Wymiary 12 x 12 x 8 cm Pojemność 0,8 l</t>
  </si>
  <si>
    <t>Wymiary 12 x 12 x 12 cm Pojemność 1,25 l</t>
  </si>
  <si>
    <t>Wymiary 25 x 12 x 8 cm Pojemność 1,7 l</t>
  </si>
  <si>
    <t>Pojemnik wielofunkcyjny z PP, kolor niebieski, wyposażony w wytrzymałe zawiasy i praktyczne zamknięcie na zatrzask. Może być myty w zmywarce.</t>
  </si>
  <si>
    <t>Pojemnik wielofunkcyjny z PP, kolor czerwony, wyposażony w wytrzymałe zawiasy i praktyczne zamknięcie na zatrzask. Może być myty w zmywarce.</t>
  </si>
  <si>
    <t>Okrągłe pojemniki z HDPE, z szeroką szyją, korkiem i zakrętką, 1 l</t>
  </si>
  <si>
    <t>Okrągłe pojemniki z HDPE, z szeroką szyją, korkiem i zakrętką, 0,5 l</t>
  </si>
  <si>
    <t>Okrągłe pojemniki z HDPE, z szeroką szyją, korkiem i zakrętką, 0,120 l</t>
  </si>
  <si>
    <t>Pojemność – 1000 ml; Śr. szyjki – 85 mm; Śr. x wys. – 111 x 128 mm, z szeroką szyją, korkiem i zakrętką</t>
  </si>
  <si>
    <t>Pojemność – 500 ml; Śr. szyjki – 70 mm; Śr. x wys. – 86 x 107 mm, z szeroką szyją, korkiem i zakrętką</t>
  </si>
  <si>
    <t>Pojemność – 120 ml; Śr. szyjki – 70 mm; Śr. x wys. – 86 x 107 mm, z szeroką szyją, korkiem i zakrętką</t>
  </si>
  <si>
    <t>Pudełko na końcówki do pipet o poj. 0,2 ml</t>
  </si>
  <si>
    <t>Pudełko na końcówki do pipet o poj. 1 ml</t>
  </si>
  <si>
    <t>Pudełko na końcówki do pipet o poj. 200 μl</t>
  </si>
  <si>
    <t>Pudełko na końcówki do pipet o poj. 1000 μl</t>
  </si>
  <si>
    <t>Worki strunowe z LDPE na próbki 80x120</t>
  </si>
  <si>
    <t>Worki strunowe z LDPE na próbki 60x80</t>
  </si>
  <si>
    <t>Worki strunowe z LDPE na próbki 180x250</t>
  </si>
  <si>
    <t>Worki strunowe z LDPE na próbki, z polem opisowym 120x170</t>
  </si>
  <si>
    <t>Worki strunowe z LDPE na próbki z polem opisowym 60x80</t>
  </si>
  <si>
    <t>Worki strunowe z LDPE na próbki z polem opisowym 40x60</t>
  </si>
  <si>
    <t>Worki strunowe z LDPE bez pola opisowego Szer. x dł. 80 x 120 mm</t>
  </si>
  <si>
    <t>Worki strunowe z LDPE bez pola opisowego Szer. x dł. 60 x 80 mm</t>
  </si>
  <si>
    <t xml:space="preserve">Worki strunowe z LDPE z polem opisowym Szer. x dł. 40 x 60 mm </t>
  </si>
  <si>
    <t xml:space="preserve">Worki strunowe z LDPE z polem opisowym Szer. x dł. 60 x 80 mm </t>
  </si>
  <si>
    <t>Worki strunowe z LDPE z polem opisowym Szer. x dł. 120 x 170 mm</t>
  </si>
  <si>
    <t>Worki strunowe z LDPE bez pola opisowego Szer. x dł. 180 x 250 mm</t>
  </si>
  <si>
    <t>Opakowanie = 60 sztuk</t>
  </si>
  <si>
    <t>Woreczki z zamknięciem typu zip, żółte zamknięcie 400x504</t>
  </si>
  <si>
    <t>Woreczki z zamknięciem typu zip, czerwone zamknięcie 300x400</t>
  </si>
  <si>
    <t>Kolor zamknięcia – czerwone, Grubość folii – 90 um Wymiary: 300 x 400 mm</t>
  </si>
  <si>
    <t>Probówki 0.5 ml</t>
  </si>
  <si>
    <t>Probówki 5 ml</t>
  </si>
  <si>
    <t>Opakowanie = 2 x 100 sztuk</t>
  </si>
  <si>
    <t>Probówki 1,5 ml</t>
  </si>
  <si>
    <t>Probówki z PP 1,5 ml</t>
  </si>
  <si>
    <t>Probówki z PP 5 ml</t>
  </si>
  <si>
    <t>Probówki typu Falcon lub równoważne z PP, Typ stożkowodenne, Pojemność 5 ml, sterylne,</t>
  </si>
  <si>
    <t>Probówki 5 ml sterylne</t>
  </si>
  <si>
    <t>Probówki 15 ml sterylne</t>
  </si>
  <si>
    <t>Opakowanie = 10 x 50 sztuk</t>
  </si>
  <si>
    <t xml:space="preserve">Probówki typu Falcon lub równoważne z PP, Typ stożkowodenne, Pojemność 15 ml, Śr. x wys. 17 x 121 mm, sterylne, </t>
  </si>
  <si>
    <t>Probówki 50 ml sterylne</t>
  </si>
  <si>
    <t xml:space="preserve">Probówki typu Falcon lub równoważne z PP, Typ stożkowodenne, Pojemność 50 ml, Śr. x wys. 30 x 116 mm, sterylne, </t>
  </si>
  <si>
    <t>Probówki wirówkowe z zakrętkami 15 ml</t>
  </si>
  <si>
    <t>Probówki wirówkowe typu Falcon lub równoważne. stożkowe. wykonane z medycznego polipropylenu. Posiadają wyraźną. nieścieralną skalę. odporną na czynniki chemiczne oraz duże pole do opisu. Przezroczyste ściany umożliwiają łatwą kontrolę nad zawartością probówki. Skalowane co 1 ml. Odporność temperaturowa min.: od -20°C do +80°C. W komplecie zakrętki wykonane z polietylenu (PE). Biologicznie obojętne. odporne chemicznie. Lepsza szczelność dzięki zastosowaniu podwójnego gwintowania. Możliwość wirowania: do min. 8400 x g.</t>
  </si>
  <si>
    <t>Probówki wirówkowe typu Falcon lub równoważne. stożkowe. wykonane z medycznego polipropylenu. Posiadają wyraźną. nieścieralną skalę. odporną na czynniki chemiczne oraz duże pole do opisu. Przezroczyste ściany umożliwiają łatwą kontrolę nad zawartością probówki. Skalowane co 5 ml. Odporność temperaturowa min.: od -20°C do +80°C.W komplecie zakrętki wykonane z polietylenu (PE). Biologicznie obojętne. odporne chemicznie. Lepsza szczelność dzięki zastosowaniu podwójnego gwintowania. Możliwość wirowania: do min. 9400 x g.</t>
  </si>
  <si>
    <t>Probówki wirówkowe z zakrętkami 50 ml</t>
  </si>
  <si>
    <t>Probówki 50 ml niesterylne</t>
  </si>
  <si>
    <t>Probówki reakcyjne Low Binding Pojemność: 2,0 ml Materiał: bezbarwny polipropylen</t>
  </si>
  <si>
    <t>Probówki reakcyjne Low Binding 1,6 ml</t>
  </si>
  <si>
    <t>Probówki reakcyjne Low Binding 2 ml</t>
  </si>
  <si>
    <t>Probówki 5 ml z zamknięciem</t>
  </si>
  <si>
    <t>Probówki do PCR, zamknięcie: wypukła pokrywka, pojemność: 0,2 ml, kolor: przezroczyste</t>
  </si>
  <si>
    <t>Probówki do PCR 0,2 ml z zamknięciem</t>
  </si>
  <si>
    <t>Probówki z PP 2ml</t>
  </si>
  <si>
    <t>Probówki 1,5 ml wykonane z polipropylenu o najwyższej czystości, produkowane bez plastyfikatorów i biocydów. Z zamknięciem typu Safe-Lock, chroniącym przed przypadkowym otwarciem probówki i utratą próbki. Szczelna pokrywka zapobiega wyparowywaniu zawartości. Posiadają skalę i matowe pole do opisu. Odporne na temperatury od -86°C do 100°C, autoklawowalne w 121°C. Można je wirować do 30.000 x g</t>
  </si>
  <si>
    <t>Probówki z podziałką i kołnierzem i korkiem 10 ml</t>
  </si>
  <si>
    <t>Probówki z podziałką: 2.5, 5 i 10 ml i kołnierzem i korkiem, o poj. 10 ml (±1ml), sterylne (5), PS, 16 x 100mm</t>
  </si>
  <si>
    <t>Probówki z podziałką: 5 ml, kołnierzem i korkiem, o poj. 5 ml (±1ml) sterylne wykonane z PS, 12 x 92 mm</t>
  </si>
  <si>
    <t>Probówki z podziałką i kołnierzem i korkiem 5 ml</t>
  </si>
  <si>
    <t>Probówki typu Falcon lub równoważne z PP, Typ stożkowodenne, Pojemność 50 ml, Śr, x wys, 30 x 120 mm, niesterylne</t>
  </si>
  <si>
    <t>Probówki z PP 15 ml niesterylne</t>
  </si>
  <si>
    <t>Probówki z PP typu Falcon lub równoważne, z zakrętką Plug-Seal lub równoważną, stożkowe 15 ml o wymiarach 16 x 120 mm niesterylne</t>
  </si>
  <si>
    <t>Probówki typu Falcon lub równoważne, stożkowe, z zakrętką, podziałka: od 5 do 50 ml - co 5 ml, poj. 50 ml Materiał: PP Wymiary: 30 x 115 mm</t>
  </si>
  <si>
    <t>Probówki stożkowe, z zakrętka i podziałką, 50 ml</t>
  </si>
  <si>
    <t>Probówki stożkowe, z zakrętka i podziałką, 15 ml</t>
  </si>
  <si>
    <t>Probówki okrągłodenne 2 ml</t>
  </si>
  <si>
    <t>Krioprobówki 2 ml z PP z gwintem wewnętrznym i uszczelką.  Samostojące, Posiadają białe pole opisowe. Z uszczelką silikonową. Sterylne. Wolne od DNaz, RNaz, endotoksyn i obcego DNA. Odporne na temperatury w zakresie od -196°C do 121°C. Nadają się do przechowywana w fazie gazowej ciekłego azotu. Kolor zakrętki: czerwona</t>
  </si>
  <si>
    <t>Probówki stożkowe typu Falcon lub równoważne z zakrętką i podziałką: od 1 do 14 ml - co 1 ml, poj. 15 ml Materiał: PP Wymiary: 17 x 120 mm</t>
  </si>
  <si>
    <t>Krioprobówki PP 2 ml sterylne</t>
  </si>
  <si>
    <t>Butelki na pożywki 250 ml</t>
  </si>
  <si>
    <t xml:space="preserve">Sterylne butelki na pożywki z PETG. kwadratowe. Pojemność 250 ml. Wymiary 58 x 58 x 147 mm. </t>
  </si>
  <si>
    <t>Opakowanie = 24 sztuki</t>
  </si>
  <si>
    <t>Sterylne butelki na pożywki z PETG. kwadratowe. Pojemność 125 ml. Wymiary 52 x 52 x 108 mm</t>
  </si>
  <si>
    <t>Butelki na pożywki 125 ml</t>
  </si>
  <si>
    <t>Butelka czworokątna z HDPE z szeroką szyjką 500 ml</t>
  </si>
  <si>
    <t>Butelka czworokątna z HDPE z szeroką szyjką 1000 ml</t>
  </si>
  <si>
    <t>Butelka laboratoryjna ze szkła typu Duran lub równoważne z zakrętką 10 ml; Posiadają naniesioną skalę poglądową w kolorze białym.</t>
  </si>
  <si>
    <t>Butelka laboratoryjna ze szkła typu Duran lub równoważne z zakrętką 25 ml; Posiadają naniesioną skalę poglądową w kolorze białym.</t>
  </si>
  <si>
    <t>Butelka laboratoryjna ze szkła typu Duran lub równoważne z zakrętką 50 ml; Posiadają naniesioną skalę poglądową w kolorze białym.</t>
  </si>
  <si>
    <t>Butelka laboratoryjna ze szkła Duran z zakrętką 1000 ml</t>
  </si>
  <si>
    <t>Butelka laboratoryjna ze szkła typu Duran lub równoważne, z zakrętką, średnica 101 mm, wysokość 230 mm, pojemność 1000 ml</t>
  </si>
  <si>
    <t>Szklana butelka z kroplomierzem o pojemności 20 ml, zakrętką umożliwiającą szczelne zamknięcie, butelka wykonana z brązowego szkła, z przeznaczeniem dla mediów wrażliwych na światło. Gwint: 18 mm. Śr. wew. gwintu: ok. 10 mm.</t>
  </si>
  <si>
    <t>Butelki laboratoryjne ze szkła Simax lub Duran- bez zakrętek i pierścieni, z białą skalą, wykonane ze szkła borokrzemowego typu 3.3. Produkowane zgodnie z normą ISO 4796-1.  Pojemność: 100 ml, Śr. x wys.: 56 x 100 mm, Gwint: GL 45</t>
  </si>
  <si>
    <t xml:space="preserve">Butelki laboratoryjne ze szkła Simax lub Duran - bez zakrętek i pierścieni, z białą skalą, wykonane ze szkła borokrzemowego typu 3.3. Produkowane zgodnie z normą ISO 4796-1.  Pojemność: 250 ml, Śr. x wys.: 70 x 138 mm, Gwint: GL 45, </t>
  </si>
  <si>
    <t xml:space="preserve">Butelka laboratoryjna ze szkła Simax lub Duran z zakrętką i pierścieniem wylewowym z PP, wykonane ze szkła borokrzemowego typu 3.3. Produkowane zgodnie z normą ISO 4796-1.  Pojemność: 50 ml, Śr. x wys.: 46 x 91 mm, Gwint: GL 32 </t>
  </si>
  <si>
    <t>Butelka laboratoryjna ze szkła Simax lub Duran z zakrętką i pierścieniem wylewowym z PP, wykonane ze szkła borokrzemowego typu 3.3. Produkowane zgodnie z normą ISO 4796-1. Pojemność: 25 ml, Śr. x wys.: 36 x 74 mm, Gwint: GL 25</t>
  </si>
  <si>
    <t>Butelka z HDPE ze spryskiwaczem Pojemność: 100 ml</t>
  </si>
  <si>
    <t>Butelka laboratoryjna ze szkła Simax 1000 ml</t>
  </si>
  <si>
    <t>Butelka laboratoryjna ze szkła Simax 500 ml</t>
  </si>
  <si>
    <t>Butelka laboratoryjna ze szkła Simax lub równoważnego, Kolor – przeźroczysta Pojemność – 1000ml Śr. x wys. - 101 x 230 mm</t>
  </si>
  <si>
    <t>Butelka laboratoryjna ze szkła Simax lub równoważnego, Kolor – przeźroczysta Pojemność – 500ml Śr. x wys. - 86 x 181 mm</t>
  </si>
  <si>
    <t>Butelka szklana ze szlifem i korkiem, Pojemność – 500ml</t>
  </si>
  <si>
    <t>Butelka szklana ze szlifem i korkiem, Pojemność – 1000ml</t>
  </si>
  <si>
    <t>Butelka szklana ze szlifem i korkiem 500 ml</t>
  </si>
  <si>
    <t>Butelka szklana ze szlifem i korkiem 1000 ml</t>
  </si>
  <si>
    <t>Butelka laboratoryjna ze szkła Duran z szeroką szyją 1000 ml</t>
  </si>
  <si>
    <t xml:space="preserve">Butelka zakręcana z szeroką szyjką (PP), z podziałką Pojemność: 1000 ml Śr. x wys.: 96 x 206 mm </t>
  </si>
  <si>
    <t xml:space="preserve">Butla z kranem - śr. 165 mm Pojemność: 5 l </t>
  </si>
  <si>
    <t>Butla z kranem 5 l</t>
  </si>
  <si>
    <t xml:space="preserve">Butelka laboratoryjna ze szkła Duran lub równoważnego z szeroką szyją Pojemność: 1000 ml   Śr. x wys.: 222 x 101 mm  Gwint: GLS 80 </t>
  </si>
  <si>
    <t>Butelka laboratoryjna ze szkła Duran lub równoważnego z zakrętką 100 ml</t>
  </si>
  <si>
    <t>Butelka laboratoryjna ze szkła Duran lub równoważnego z zakrętką 250 ml</t>
  </si>
  <si>
    <t>Butelka laboratoryjna ze szkła Duran lub równoważnego z zakrętką 500 ml</t>
  </si>
  <si>
    <t>Butelka laboratoryjna ze szkła Duran lub równoważnego z szeroką szyją – oranżowa 500 ml</t>
  </si>
  <si>
    <t>Butelka laboratoryjna z szeroką szyją oranżowa 500 ml</t>
  </si>
  <si>
    <t>Butelka laboratoryjna z zakrętką 500 ml</t>
  </si>
  <si>
    <t>Butelka laboratoryjna z zakrętką 250 ml</t>
  </si>
  <si>
    <t>Butelka laboratoryjna z zakrętką 100 ml</t>
  </si>
  <si>
    <t>Butelka laboratoryjna z szeroką szyją oranżowa 50 ml</t>
  </si>
  <si>
    <t>Butelka gwintowana z szeroką szyjką - oranżowa - bez zakrętki 50 ml</t>
  </si>
  <si>
    <t>Butelka laboratoryjna z szeroką szyją oranżowa 100 ml</t>
  </si>
  <si>
    <t>Butelka gwintowana z szeroką szyjką - oranżowa - bez zakrętki 100 ml</t>
  </si>
  <si>
    <t>Butelka laboratoryjna z szeroką szyją oranżowa 250 ml</t>
  </si>
  <si>
    <t>Butelka gwintowana z szeroką szyjką - oranżowa - bez zakrętki 250 ml</t>
  </si>
  <si>
    <t>Butelka gwintowana z szeroką szyjką - oranżowa - bez zakrętki 500 ml</t>
  </si>
  <si>
    <t>Butelka laboratoryjna z szeroką szyją oranżowa 1000 ml</t>
  </si>
  <si>
    <t>Butelka gwintowana z szeroką szyjką - oranżowa - bez zakrętki 1000 ml</t>
  </si>
  <si>
    <t>Kolorowa taśma do opisywania, Przeznaczona do szklanych i plastikowych naczyń laboratoryjnych, np. statywów, probówek itp. Przyklejają się do wszystkich czystych powierzchni, także tych z powłoką antyadhezyjną. Nie pozostawiają śladów po oderwaniu. Oznaczenia naniesione długopisem lub tuszem nie ulegają rozmazaniu. Odporne na wilgoć i rozpuszczalniki. Wytrzymałe na wielokrotne podgrzewanie oraz temperatury do -73°C. Szerokość: 12,5 mm, Kolor: czerwony, Dł. rolki: min. 36 m</t>
  </si>
  <si>
    <t>Samoprzylepne etykiety do oznaczania próbek 6 x 38 mm</t>
  </si>
  <si>
    <t>Naklejki na rolce - prostokątne, Etykiety wykonane z chemicznie obojętnego poliestru, doskonałe do naklejania na bokach płytek mikrotitracyjnych lub szalek Petriego. Można używać podczas sterylizacji parą wodną, w łaźniach wodnych i w zamrażarkach (do max. -40°C). Nieścieralne, można na nich opisywać większością rodzajów znaczników i długopisów. Nadają się do wszystkich rodzajów powierzchni sztucznych. Wymiary: 6 x 38 mm, Kolor: białe, 1000 szt/rolka</t>
  </si>
  <si>
    <t>Opakowanie = 72 sztuk</t>
  </si>
  <si>
    <t xml:space="preserve">Cylinder miarowy kl. B z podziałką. Wykonany ze szkła borokrzemowego. ze szklaną stopką sześciokątną, Pojemność: 50 ml, Skala: 1,0 ml, Tolerancja: ±0,5 ml, Wys.: 195 mm </t>
  </si>
  <si>
    <t>Cylinder miarowy 50 ml</t>
  </si>
  <si>
    <t>Cylinder miarowy kl. B 10 ml</t>
  </si>
  <si>
    <t xml:space="preserve">Cylinder miarowy kl. B ze szklaną stopką sześciokątną Pojemność: 10 ml  Skala: 0,2 ml  Tolerancja: ±0,2 ml  Wys.: 135 mm </t>
  </si>
  <si>
    <t>Kolby pomiarowe ze szkła Duran lub równoważnego o pojemności 500 ml, klasa A z niebieskim nadrukiem oraz korkiem z PE. Klasa A. Kalibrowane na “In”. Zgodne z normą DIN EN ISO 1042. 2 sztuki w opakowaniu. Szlif NS 19/26, tolerancja ±0,25 ml.</t>
  </si>
  <si>
    <t>Opakowanie = 2 sztuki</t>
  </si>
  <si>
    <t>Kolby Erlenmeyera ze szkła typu Simax lub równoważne, pojemność 250 ml, śr. szyjki 34 mm, śr Kolby 85 mm, wysokość 145 mm</t>
  </si>
  <si>
    <t>Kolba filtracyjna z tubusem szklanym Pojemność: 500 ml</t>
  </si>
  <si>
    <t>Korki gumowe (wysokość = 35 mm, górna średnica = 38 mm, dolna srednica =  31 mm)</t>
  </si>
  <si>
    <t>Korki gumowe (wysokość = 30 mm, górna średnica = 32 mm, dolna srednica =  26 mm)</t>
  </si>
  <si>
    <t>Korki gumowe 35 x 38/31 mm</t>
  </si>
  <si>
    <t>Korki gumowe 30 x 32/26 mm</t>
  </si>
  <si>
    <t>Lejek szklany 90 mm</t>
  </si>
  <si>
    <t>Lejek ze szkła wapniowo-sodowego 70 mm</t>
  </si>
  <si>
    <t>Lejki ze szkła wapniowo-sodowego. Kąt 60°. Z krótkim trzonkiem. Średnica 70 mm, długość trzonka 70 mm.</t>
  </si>
  <si>
    <t>Lejek ze szkła wapniowo-sodowego 30 mm</t>
  </si>
  <si>
    <t>Lejek ze szkła wapniowo-sodowego Średnica: 30 mm Długość trzonka: 30 mm</t>
  </si>
  <si>
    <t>Lejek ze szkła wapniowo-sodowego 55 mm</t>
  </si>
  <si>
    <t>Lejek ze szkła wapniowo-sodowego Średnica: 55 mm Długość trzonka: 55 mm</t>
  </si>
  <si>
    <t>Lejek ze szkła wapniowo-sodowego 100 mm</t>
  </si>
  <si>
    <t>Lejek ze szkła wapniowo-sodowego Średnica: 100 mm Długość trzonka: 100 mm</t>
  </si>
  <si>
    <t>Zlewki laboratoryjne 5 ml</t>
  </si>
  <si>
    <t xml:space="preserve">Zlewki laboratoryjne mikro-niskie szklane, pojemność 5 ml, średnica 22 mm, wysokość 33 mm </t>
  </si>
  <si>
    <t>Zlewki laboratoryjne 10 ml</t>
  </si>
  <si>
    <t xml:space="preserve">Zlewki laboratoryjne mikro-niskie,  szklane , pojemność 10 ml, średnica 26 mm, wysokość 35 mm  </t>
  </si>
  <si>
    <t>Zlewka laboratoryjna 600 ml</t>
  </si>
  <si>
    <t xml:space="preserve">Zlewka niska z podziałką i wylewem, Pojemność 600ml Wys. X Szer. 125 x 90 mm </t>
  </si>
  <si>
    <t>Zlewka laboratoryjna 1000 ml</t>
  </si>
  <si>
    <t>Zlewka niska z podziałką i wylewem. Pojemność 1000ml Wys. X Szer. 145 x 105 mm</t>
  </si>
  <si>
    <t>Gumowy smoczek do szklanych pipet Pasteura - silikonowy</t>
  </si>
  <si>
    <t xml:space="preserve">Moździerz porcelanowy z wylewem i tłuczkiem Pojemność: 50 ml Górna średnica: 80 mm Dolna średnica: 44 mm Wys.: 41 mm Tłuczek śr./dług.: 26/90 mm </t>
  </si>
  <si>
    <t xml:space="preserve">Nożyczki mikroskopowe, dł. 110 mm, proste </t>
  </si>
  <si>
    <t>Nożyczki mikroskopowe 110 mm</t>
  </si>
  <si>
    <t>Szalki Petriego 40 mm</t>
  </si>
  <si>
    <t>Szalki Petriego 150 mm</t>
  </si>
  <si>
    <t>Szalki Petriego Steriplan® lub równoważne Wys.: 12 mm Średnica: 40 mm</t>
  </si>
  <si>
    <t xml:space="preserve">Szalki Petriego Steriplan® lub równoważne Wys.: 25 mm Średnica: 150 mm </t>
  </si>
  <si>
    <t>Opakowanie = 1 zestaw</t>
  </si>
  <si>
    <t>NucleoSpin® Gel and PCR Clean-up (250 izolacji) lub równoważny, Zestaw „dwa w jednym” umożliwiające optymalizację objętości elucji i ilości otrzymanego produktu. Pozwalają zachować fragmenty poniżej 50 pz, minimalizują objętość elucji (15 μl wystarczy do otrzymania DNA o wysokim stężeniu). Bufor zawiera wskaźnik pH. Dla próbek zawierających SDS bądź jednoniciowe DNA dostępne są oddzielne bufory. Nadają się do wszystkich żelowych systemów buforowych (TAE, TBE i in.)</t>
  </si>
  <si>
    <t>Opakowanie = 1 rolka</t>
  </si>
  <si>
    <t>taśma akrylowa o dużej sile  klejenia. Przeznaczona do izolacji, uszczelniania, utrwalania i znakowania. Szerokość 19 mm, długość rolki 66 m, kolor żółty</t>
  </si>
  <si>
    <t>Opakowanie = 1000 sztuk = 1 rolka</t>
  </si>
  <si>
    <t xml:space="preserve">Folie uszczelniające typu ThinSeal™ lub równoważne do testów ELISA, EIA, materiał: PS, grubość: 25 µm, sterylność: sterylne, </t>
  </si>
  <si>
    <t>Folie uszczelniające PS sterylne</t>
  </si>
  <si>
    <t>Parafilm 100 mm x 75 m</t>
  </si>
  <si>
    <t>Parafilm 100 mm x 38 m</t>
  </si>
  <si>
    <t>Uniwersalna, funkcjonalna folia do zabezpieczania probówek i innych naczyń reakcyjnych. Odporny na roztwory solne i kwasy nieorganiczne. Szerokość 100 mm, długość 38 m</t>
  </si>
  <si>
    <t>Naczynka wagowe jednorazowego użytku, wykonane z PS, zastosowanie zarówno do proszków jak i cieczy, odporne na temperatury do +60°C, prostokątny kształt, jedna strona zakończona jest dzióbkiem ułatwiającym wylanie lub wysypanie substancji ważonej, wymiary 56 x 41 x 8 mm</t>
  </si>
  <si>
    <t>Naczynka wagowe jednorazowego użytku PS  56 x 41 x 8 mm</t>
  </si>
  <si>
    <t>Opakowanie = 3 sztuki</t>
  </si>
  <si>
    <t>Stolik obrotowy do równomiernego szczepienia na szalkach Petriego, wymiary: Ø 100 mm, wyposażony w talerz obrotowy umieszczony na kompaktowej podstawie z łożyskiem kulkowym, bez napędu elektrycznego.</t>
  </si>
  <si>
    <t>Stolik obrotowy 100 mm</t>
  </si>
  <si>
    <t>Kroplomierz z LDPE z zatyczką 50 ml</t>
  </si>
  <si>
    <t>Kroplomierz z LDPE z zatyczką 20 ml</t>
  </si>
  <si>
    <t xml:space="preserve">Tryskawka z nadrukiem Pojemność: 250 ml   Nadruk: Aceton </t>
  </si>
  <si>
    <t>Tryskawka 250 ml z nadrukiem Dest. Wasser</t>
  </si>
  <si>
    <t>Tryskawka 250 ml z nadrukiem Isopropanol</t>
  </si>
  <si>
    <t>Tryskawka 250 ml z nadrukiem Aceton</t>
  </si>
  <si>
    <t>Tryskawka 500 ml z nadrukiem Dest. Wasser</t>
  </si>
  <si>
    <t>Tryskawka z nadrukiem Pojemność: 500 ml   Nadruk: Dest. Wasser</t>
  </si>
  <si>
    <t>Kanister 5 l z kranem</t>
  </si>
  <si>
    <t xml:space="preserve">Kanister z HDPE, bez zakrętki, poj. 20 l, niebieski Wymiary: 290 x 246 x 385 mm Wymiary wewnętrzne: 48,5 mm Gwint: GL 60 Nr atestu: UN 3H1/X1.9/250 </t>
  </si>
  <si>
    <t>Kanister z HDPE 20 l</t>
  </si>
  <si>
    <t>Przeźroczysty wąż silikonowy Śr. zew.: 8 mm Śr. wew.: 5 mm Gr. ścianki: 1,5 mm</t>
  </si>
  <si>
    <t>Opakowanie = 1 metr</t>
  </si>
  <si>
    <t>torebki do zgrzewarki próżniowej - strukturyzowane, o wymiarach 20 x 30cm</t>
  </si>
  <si>
    <t>zakrętka z pompką wykonana z HDPE, pasująca do kanistrów 5/10 L, gwint GL50</t>
  </si>
  <si>
    <t>Materiał włosia: mosiądz 0.15. Długość całkowita: 300 mm. Długość szczotki: 100 mm. Średnica szczotki: 25 mm</t>
  </si>
  <si>
    <t>Szczotka laboratoryjna - włosie z mosiądzu 300 mm</t>
  </si>
  <si>
    <t>Rozpylacz ze szkła oranżowego do dozowania/rozpylania niewielkich ilości płynów o pojemności 20 ml. Zakrętka z rozpylaczem posiada gwint DIN 18. Kąt spryskiwania ok. 35°. Nakładka ochronna na spryskiwacz wykonana z PS, rurka z HDPE. Dawka spryskania ok. 0,05 ml.</t>
  </si>
  <si>
    <t>Zakrętki i pierścienie wylewowe z PP, Kolor: czerwone Gwint: GL 45, Możliwośc autoklawowania do temp. 140C</t>
  </si>
  <si>
    <t xml:space="preserve">Zakrętki PP Gwint: GL 25 Kolor: czerwony </t>
  </si>
  <si>
    <t>Krystalizator z wylewem 200 ml</t>
  </si>
  <si>
    <t>Krystalizator z wylewem 1600 ml</t>
  </si>
  <si>
    <t>Krystalizator z wylewem 650 ml</t>
  </si>
  <si>
    <t>Krystalizator z wylewem Pojemność: 200 ml  Średnica: 95 mm  Wys.: 55 mm</t>
  </si>
  <si>
    <t>Krystalizator z wylewem Pojemność: 650 ml  Średnica: 140 mm  Wys.: 75 mm</t>
  </si>
  <si>
    <t>Podkładka laboratoryjna z silikonu, wymiary 250 x 250 mm, kolor czerwony</t>
  </si>
  <si>
    <t>Palnik Bunsena Labogaz 206 lub równoważny</t>
  </si>
  <si>
    <t>Podstawa z tworzywa sztucznego do palnika Bunsena Labogaz 206 lub równoważnego</t>
  </si>
  <si>
    <t>Naboje gazowe C 206 Dla: Fuego, gasprofi 1 scs micro, Flame 110 Wymiary: 90 x 90 mm</t>
  </si>
  <si>
    <t>Eksykator z kranem Średnica: 270 mm  Pasująca płytka: 230 mm Wys. zew.: 311 mm</t>
  </si>
  <si>
    <t>Płytka do eksykatora, emaliowana</t>
  </si>
  <si>
    <t xml:space="preserve">Perełki suche wskaźnikowe Pojemność: 1000 ml </t>
  </si>
  <si>
    <t xml:space="preserve">Termohigrometr cyfrowy Elektroniczny termometr z funkcją higrometru.   zakres temperatury: -10°C ÷ +60°C, zakres wilgotności: 10% ÷ 99%, wyświetlacz: temperatura i wilgotność w jednym czasie, przełączanie °C/°F, dokładność pomiaru temperatury: ±1°, dokładność pomiaru wilgotności: ±5%, rozdzielczość: 0,1°C, 1%  Z możliwością zawieszenia na ścianie lub postawieni na biurku. Wykonany z białego plastiku. Zasilany przez 2 baterie 1,5 V AAA. </t>
  </si>
  <si>
    <t>176.</t>
  </si>
  <si>
    <t>178.</t>
  </si>
  <si>
    <t>185.</t>
  </si>
  <si>
    <t xml:space="preserve">Filtry do strzykawek o śr. 33 mm. z membraną z PES (sterylne). Śr. Porów 0,22 µm. 50 szt.  </t>
  </si>
  <si>
    <t xml:space="preserve">Filtry do strzykawek niesterylne o śr. 13-17 mm. z membraną z PTFE. Śr. porów: 0,2-0,22 μm. Obudowa: PE/PP. Szt./Op.: 100 szt. </t>
  </si>
  <si>
    <t>Fiolki szklane ND9 (100 szt.), przeźroczyste, z polem do opisu, o wymiarach śr. 12 x wys. 32 mm  i pojemności 2 ml, w zestawie z kompatybilnymi niebieskimi nakrętkami (100 szt.) z otworem z septą PTFE/silikon, fiolki kompatybilne z autosmplereem Agilent serii 1200</t>
  </si>
  <si>
    <t>opakowanie = zestaw 100 sztuk fiolek + 100 sztuk nakrętek</t>
  </si>
  <si>
    <t>opakowanie = 100 sztuk</t>
  </si>
  <si>
    <t>Kuweta UV mikro ze szkła kwarcowego. Pojemność 0,7 ml. Długość drogi optycznej 10 mm, wymiary 45 mm x 12,5 mm x 12,5 mm</t>
  </si>
  <si>
    <t>Filtry strzykawkowe PTFE- 20/25 0,2um 25mm</t>
  </si>
  <si>
    <t>Filtry strzykawkowe z PTFE; CHROMAFIL Xtra lub równoważne - 20/25 0,2um 25mm</t>
  </si>
  <si>
    <t>Strzykawka jednorazowa 1ml</t>
  </si>
  <si>
    <t>Strzykawka jednorazowa 2ml</t>
  </si>
  <si>
    <t>Vialki 1,5ml; 11,6x32mm; gwint N10, szkło białe, pole do opisu</t>
  </si>
  <si>
    <t xml:space="preserve">Nakrętka czarna PP z otworem i spetą silikon biały/PTFE czerwony 1,5mm; gwint N10 </t>
  </si>
  <si>
    <t>Membrana filtrująca MCE 0,45 µm</t>
  </si>
  <si>
    <t>Membrana filtrująca wytworzona z MCE o średnicy porów 0,45 µm; średnica membrany 90 mm; hydrofilowa</t>
  </si>
  <si>
    <t>opakowanie = 1 sztuka</t>
  </si>
  <si>
    <t>Opakowanie = 96 sztuk</t>
  </si>
  <si>
    <t>Końcówki do pipety 20 - 300 µL w workach</t>
  </si>
  <si>
    <t>Końcówki do pipety 20 - 300 µL w pudełku</t>
  </si>
  <si>
    <t>Jednorazowe komory zliczeniowe c-chip typu Burker-Turk lub równoważne, głębokość komory 0,1 mm</t>
  </si>
  <si>
    <t>Membrana filtrująca wytworzona z  z mieszanych estrów celulozy MCE o średnicy porów 0.45 µm; średnica membrany 90 mm; hydrofilowa.</t>
  </si>
  <si>
    <t>Sączki ilościowe</t>
  </si>
  <si>
    <t>Bezpopiołowa bibuła filtracyjna (szybka) - 100% celuloza, substancja wiążąca: brak, Zawartość popiołu 0,007%,  średnica 55 mm, grubość 0,17 mm, wielkość porów 8-12 μm.</t>
  </si>
  <si>
    <t xml:space="preserve">Opakowanie = 100 sztuk </t>
  </si>
  <si>
    <t>Mieszadełko magnetyczne 4,5x12 mm</t>
  </si>
  <si>
    <t>Mieszadełko cylindryczne do mieszadeł magnetycznych typu POLYGON pokryte PTFE,  Długość x średnica: 4,5 x 12 mm.</t>
  </si>
  <si>
    <t>Mieszadełko magnetyczne 6x25 mm</t>
  </si>
  <si>
    <t>Mieszadełko cylindryczne do mieszadeł magnetycznych typu POLYGON pokryte PTFE,  Długość x średnica: 6 x 25 mm.</t>
  </si>
  <si>
    <t>Statyw do mrożenia</t>
  </si>
  <si>
    <t>Pęseta końcówki półokrągłe 250 mm</t>
  </si>
  <si>
    <t>Pęseta z końcówkami półokrąłymi wykonana ze stali nierdzewnej. Długość 250 mm.</t>
  </si>
  <si>
    <t>Pęseta końcówki półokrągłe 125 mm</t>
  </si>
  <si>
    <t>Pęseta z końcówkami półokrąłymi wykonana ze stali nierdzewnej. Długość 125 mm</t>
  </si>
  <si>
    <t>Pęseta końcówki półokrągłe 200m</t>
  </si>
  <si>
    <t>Pęseta z końcówkami półokrąłymi wykonana ze stali 18-8. Długość 200 mm</t>
  </si>
  <si>
    <t>Pęseta końcówki półokrągłe 105 mm</t>
  </si>
  <si>
    <t>Pęseta z końcówkami półokrąłymi wykonana ze stali 18-8. Długość 105 mm</t>
  </si>
  <si>
    <t>Pęseta końcówki ostre zagięte  145mm</t>
  </si>
  <si>
    <t>Pęseta z końcówkami ostrymi zagiętymi. Wykonana ze stali 18-8. Długość 145mm</t>
  </si>
  <si>
    <t>Pęseta końcówki ostre zagięte 200 mm</t>
  </si>
  <si>
    <t>Pęseta z końcówkami ostrymi zagiętymi. Wykonana ze stali 18-8. Długość 200 mm</t>
  </si>
  <si>
    <t>Pęseta końcówki ostre  180 mm</t>
  </si>
  <si>
    <t>Pęseta z końcówkami ostrymi. Wykonana ze stali 18-8. Długość 180 mm</t>
  </si>
  <si>
    <t>Pęseta końcówki ostre  115 mm</t>
  </si>
  <si>
    <t>Pęseta z końcówkami ostrymi. Wykonana ze stali 18-8. Długość 115 mm</t>
  </si>
  <si>
    <t>Pęseta końcówki ostre  155 mm</t>
  </si>
  <si>
    <t>Pęseta z końcówkami ostrymi. Wykonana ze stali 18-8. Długość 155 mm</t>
  </si>
  <si>
    <t>Pęseta końcówki ostre zagięte 115 mm</t>
  </si>
  <si>
    <t>Pęseta z końcówkami ostrymi zagiętymi. Wykonana ze stali 18-8. Długość 115mm</t>
  </si>
  <si>
    <t>Pęseta końcówki półokrągłe  145mm</t>
  </si>
  <si>
    <t>Pęseta z końcówkami półokrąłymi wykonana ze stali 18-8. Długość 145 mm</t>
  </si>
  <si>
    <t>Szczypce do tygli  300 mm</t>
  </si>
  <si>
    <t>Szczypce do tygli ze stali nierdzewnej. Długość 300 mm</t>
  </si>
  <si>
    <t>Szpatułko łyżeczka typu analitycznego 210 mm</t>
  </si>
  <si>
    <t xml:space="preserve"> Jeden koniec zgięta szpatułka, drugi - łyżeczka. Stal 18-8 polerowana Wymiary łyzeczki  (dł. x szer.) 30x18mm, wymiary szpatułki  (dł. x szer.) 35x10 mm. Długość 210 mm.</t>
  </si>
  <si>
    <t>Łyżeczka dwustronna 160 mm</t>
  </si>
  <si>
    <t>Łyżeczka dwustronna, wykonana ze stali nierdzewnej, polerowana. Posiada dwie łyżki o wymiarach  (dł. x szer.) 23x16 mm i  (dł. x szer.) 16x11 mm. Długość 180 mm.</t>
  </si>
  <si>
    <t>Łyżeczka-typ POLY 180 mm</t>
  </si>
  <si>
    <t xml:space="preserve">Łyżeczka typu POLY z jednej strony zakończona łyżeczką, z drugiej szpatułką. Wykonana z  stali 18-8, polerowana.  Wymiary łyżeczki (dł. x szer.) 35x15 mm, wymiary szpatułki (dł. x szer.) 30x22 mm. Długość 180 mm. </t>
  </si>
  <si>
    <t>Łyżeczka - szpatułka chemiczna 120 mm</t>
  </si>
  <si>
    <t>Łyżeczka - szpatułka chemiczna z jednej strony zakończona łyżeczką, z drugiej szpatułką. Wykonana z ze stali 18-8, polerowana. Wymiary łyżeczki (dł. x szer.) 31x23 mm, wymiary szpatułki (dł. x szer.) 30x20 mm. Długość 120 mm.</t>
  </si>
  <si>
    <t>Łyżeczka dwustronna chemiczna 180 mm</t>
  </si>
  <si>
    <t>Łyżeczka dwustronna chemiczna ze stali 18-8, polerowana. Wymiary łyżeczek  (dł. x szer.) 40x29 mm i  (dł. x szer.) 30x22 mm. Długość 180 mm.</t>
  </si>
  <si>
    <t>Łyżeczka-typ POLY  150mm</t>
  </si>
  <si>
    <t xml:space="preserve">Łyżeczka typu POLY z jednej strony zakończona łyżeczką, z drugiej szpatułką. Wykonana z  stali 18-8, polerowana.  Wymiary łyżeczki (dł. x szer.) 35x15 mm, wymiary szpatułki (dł. x szer.) 30x14 mm. Długość 150 mm. </t>
  </si>
  <si>
    <t>Łyżeczka - szpatułka chemiczna 180 mm</t>
  </si>
  <si>
    <t>Łyżeczka - szpatułka chemiczna z jednej strony zakończona łyżeczką, z drugiej szpatułką. Wykonana z ze stali 18-8, polerowana. Wymiary łyżeczki (dł. x szer.) 40x29 mm, wymiary szpatułki (dł. x szer.) 32x22 mm. Długość 120 mm.</t>
  </si>
  <si>
    <t>Łyżeczka dwustronna chemiczna 150 mm</t>
  </si>
  <si>
    <t>Łyżeczka dwustronna chemiczna ze stali 18-8, polerowana. Wymiary łyzeczek  (dł. x szer.) 23x17 mm i  (dł. x szer.) 30x22 mm. Długośc 150 mm.</t>
  </si>
  <si>
    <t>Szpatułka podwójna do możdzierzy 150 mm</t>
  </si>
  <si>
    <t xml:space="preserve">Szpatułka podwójna do możdzierzy ze stali 18-8, polerowana. Jeden koniec zaokrąglony, drugi prostokątny. Wymiary ostrza (dł. x szer.) 45 x 20 mm. Długość 150 mm. </t>
  </si>
  <si>
    <t>Bagietka szklana średnica 3-4 mm długość 200 mm</t>
  </si>
  <si>
    <t>Bagietka  wykonana ze szkła borokrzemowego BORO 3.3, o średnicy 3-4 mm i długości 200 mm.</t>
  </si>
  <si>
    <t>Bagietka z PP średnica 6 mm długość 150 mm</t>
  </si>
  <si>
    <t xml:space="preserve">Bagietka wykonana z tworzywa PP o średnicy 6 mm i dlugosci 150 mm. </t>
  </si>
  <si>
    <t>Bagietka szklana średnica 4-5 mm długość 200 mm</t>
  </si>
  <si>
    <t>Bagietka  wykonana ze szkła borokrzemowego BORO 3.3, o średnicy 4-5 mm i długości 200 mm.</t>
  </si>
  <si>
    <t>Bagietka szklana średnica 5-6 mm długość 200 mm</t>
  </si>
  <si>
    <t>Bagietka  wykonana ze szkła borokrzemowego BORO 3.3, o średnicy 5-6 mm i długości 200 mm.</t>
  </si>
  <si>
    <t>Pipeta wielomiarowa  o poj. 2 ml</t>
  </si>
  <si>
    <t>Pipeta wielomiarowa  o poj. 1 ml</t>
  </si>
  <si>
    <t>Pipeta Pasteura szklana 230mm</t>
  </si>
  <si>
    <t>Pipeta Pasteura, wykonana ze szkła borokrzemowego 7.0. Długość 230 mm.</t>
  </si>
  <si>
    <t>Pipeta Pasteura szklana 150 mm</t>
  </si>
  <si>
    <t>Pipeta Pasteura, wykonana ze szkła borokrzemowego 7.0. Długość 150 mm.</t>
  </si>
  <si>
    <t>Pipeta wielomiarowa  o poj. 25 ml</t>
  </si>
  <si>
    <t>Pipeta jednomiarowa o poj. 15 ml</t>
  </si>
  <si>
    <t xml:space="preserve">Pompka pipetowa o poj. 0- 25 ml </t>
  </si>
  <si>
    <t>Pompka ręczna, do pipetowania płynów pasująca do pipet szklanych i plastikowych. Wyposażona w mechanizm zakończony pokrętłem, który pozwala jedną ręką zassać lub usunąć ciecz z pipety.  Zawór odpowietrzający automatycznie opróżnia pipetę bez powrotu tłoka. Pojemnośc 0-25 ml.</t>
  </si>
  <si>
    <t>Pudełko kartonowe powlekane</t>
  </si>
  <si>
    <t>Pudełko kartonowe powlekane posiadający 81 gniazd na probówki 1 i 2 ml. Do przechowywania i ochrony zamarzniętych próbek wytrzymały w bardzo niskich temperaturach, laminowana powierzchnia chroniąca pudełko przed wilgocią lub cieczą. Wymiary [mm] 132 x 132 x 50.</t>
  </si>
  <si>
    <t>Probówka typu Eppendorf do wirówek wykonana z polipropylenu. Pojemność 0,2 ml.</t>
  </si>
  <si>
    <t>Butelka szklana z korkiem i szeroką szyją biała 50 ml</t>
  </si>
  <si>
    <t xml:space="preserve">Butelka szklana z korkiem na szlif, szeroka szyja.Do przechowywania substancji ciekłych lub stałych. Wykonana ze szkła neutralnego - sodowo-wapniowego w kolorze białym. Pojemność: 50 ml.
</t>
  </si>
  <si>
    <t>Butelka szklana z korkiem i wąską szyją biała 50 ml</t>
  </si>
  <si>
    <t xml:space="preserve">Butelka szklana z korkiem na szlif, wąska szyja. Do przechowywania substancji ciekłych lub stałych. Wykonana ze szkła neutralnego - sodowo-wapniowego w kolorze białym. Pojemność: 50 ml.  </t>
  </si>
  <si>
    <t>Butelka szklana z korkiem i wąską szyją biała 30 ml</t>
  </si>
  <si>
    <t xml:space="preserve">Butelka szklana z korkiem na szlif, wąska szyja. Do przechowywania substancji ciekłych lub stałych. Wykonana ze szkła neutralnego - sodowo-wapniowego w kolorze białym. Pojemność: 30 ml.  </t>
  </si>
  <si>
    <t>Butelka szklana z korkiem i szeroką szyją oranżowa 50 ml</t>
  </si>
  <si>
    <t>Butelka szklana z korkiem na szlif, szeroka szyja.Do przechowywania substancji ciekłych lub stałych. Wykonana ze szkła neutralnego - sodowo-wapniowego w kolorze oranżowym. Pojemność: 50 ml.</t>
  </si>
  <si>
    <t>Butelka z PP na odczynniki z ośmiokątnym korkiem 50 ml</t>
  </si>
  <si>
    <t>Butelka z PP na odczynniki z ośmiokątnym korkiem na szlif. Pojemność 50 ml.</t>
  </si>
  <si>
    <t>Butelka PP z nakrętką i szeroką szyją 1000 ml</t>
  </si>
  <si>
    <t>Butelka wykonana z PP ze czarną skalą. Autoklawowalne max. do 121°C. Gwint: GL 65 mm. Pojemność 1000 ml.</t>
  </si>
  <si>
    <t>Butelka szklana z  nakrętką 50 ml</t>
  </si>
  <si>
    <t>Butelka szklana z niebieską nakrętką. Posiadająca dodatkowy pierścień uszczelniający oraz pole do opisu i skalę w kolorze białym. Autoklawowalna do 120°C.Materiał: Szkło neutralne. Gwint: GL 32 mm. Pojemność: 50 ml.</t>
  </si>
  <si>
    <t>Butelka szklana z  nakrętką 100 ml</t>
  </si>
  <si>
    <t>Butelka szklana z niebieską nakrętką. Posiadająca dodatkowy pierścień uszczelniający oraz pole do opisu i skalę w kolorze białym. Autoklawowalna do 120°C.Materiał: Szkło neutralne. Gwint: GL 45 mm. Pojemność: 100 ml.</t>
  </si>
  <si>
    <t>Butelka ze szkła borokrzemowego z nakrętką 1000 ml</t>
  </si>
  <si>
    <t xml:space="preserve">Butelka szklana wykonana ze szkła borokrzemowego typu 3.3 z niebieską zakrętką. Posiadająca dodatkowy pierścień uszczelniający.Pole do opisu i skala w kolorze białym. Autoklawowalna do 140°C. Gwint: GL 45 mm. Pojemność: 1000 ml. </t>
  </si>
  <si>
    <t>Szkiełka zegarkowe 40 mm</t>
  </si>
  <si>
    <t>Szkiełka zegarkowe z obtopionymi krawędziami o średnicy 40 mm.
Materiał: szkło neutralne.</t>
  </si>
  <si>
    <t>Szkiełka zegarkowe 80 mm</t>
  </si>
  <si>
    <t>Szkiełka zegarkowe z obtopionymi krawędziami o średnicy 80 mm.
Materiał: szkło neutralne.</t>
  </si>
  <si>
    <t>Cylinder miarowy kl. A 10 ml</t>
  </si>
  <si>
    <t xml:space="preserve">Cylinder z PP ze zdejmowaną podstawą </t>
  </si>
  <si>
    <t>Cylinder wykonany z PP ze zdejmowaną stopą.  Skala niebieska, podziałka co 0,5 ml. Pojemność 10 ml.</t>
  </si>
  <si>
    <t>Cylinder miarowy kl. A 100 ml</t>
  </si>
  <si>
    <t>Cylinder miarowy kl. B 100 ml</t>
  </si>
  <si>
    <t>Cylinder miarowy kl. A 50 ml</t>
  </si>
  <si>
    <t>Kolba miarowa 1000 ml</t>
  </si>
  <si>
    <t>Kolba miarowa 2000 ml</t>
  </si>
  <si>
    <t>Kolba miarowa 100 ml</t>
  </si>
  <si>
    <t>Kolba miarowa 250 ml</t>
  </si>
  <si>
    <t>Kolba Erlenmeyera 300 ml</t>
  </si>
  <si>
    <t xml:space="preserve">Kolba stożkowa Erlenmeyera, skalowana z pierścieniem wzmacniającym, wykonana ze szkła borokrzemowego 3.3 ze szlifem 29/32. Wymiary: średnica 87 mm, wys. 156 mm. Pojemność 300 ml. </t>
  </si>
  <si>
    <t>Kolba Erlenmeyera 150 ml</t>
  </si>
  <si>
    <t xml:space="preserve">Kolba stożkowa Erlenmeyera, skalowana z pierścieniem wzmacniającym, wykonana ze szkła borokrzemowego  3.3 ze szlifem 29/32. Wymiary: średnica 71 mm, wys. 115 mm. Pojemność 150 ml. </t>
  </si>
  <si>
    <t>Korek szklany szlif 29/32</t>
  </si>
  <si>
    <t>Korek szklany dmuchany ze szlifem 29/32, wykonany ze szkła borokrzemowego 3.3.</t>
  </si>
  <si>
    <t xml:space="preserve">Kolba okrągłodenna z jedną szyją i ze szlifem 29/32. Posiadająca pole do opisu w kolorze białym. Średnica 85 mm, wys. 140 mm. Wykonana wg ISO 3585 ze szkła borokrzemowego 3.3. Pojemność 250 ml. </t>
  </si>
  <si>
    <t xml:space="preserve">Kolba okrągłodenna z jedną szyją i ze szlifem 29/32. Posiadająca pole do opisu w kolorze białym. Średnica 51 mm, wys. 100 mm. Wykonana wg ISO 3585 ze szkła borokrzemowego BORO 3.3.  Pojemność 50 ml. </t>
  </si>
  <si>
    <t xml:space="preserve">Kolba okrągłodenna z jedną szyją i ze szlifem 29/32. Posiadająca pole do opisu w kolorze białym. Średnica 51 mm, wys. 100 mm. Wykonana wg ISO 3585 ze szkła borokrzemowego 3.3.  Pojemność 100 ml. </t>
  </si>
  <si>
    <t>Kolba okrągłodenna trzyszyjna</t>
  </si>
  <si>
    <t>kolba okrągłodenna trzyszyjna, szyja skośna, wykonana ze szkła borokrzemowego 3.3 ze szlifem głownym 29/32. Szlify szyj bocznych 14/23, 14/23. Wys. 167 mm. Pojemność 500 ml.</t>
  </si>
  <si>
    <t xml:space="preserve">Kolba okrągłodenna z jedną szyją i ze szlifem 19/26. Posiadająca pole do opisu w kolorze białym. Średnica 51 mm, wys. 100 mm. Wykonana wg ISO 3585 ze szkła borokrzemowego BORO 3.3.  Pojemność 50 ml. </t>
  </si>
  <si>
    <t xml:space="preserve">Kolba okrągłodenna z jedną szyją i ze szlifem 19/26. Posiadająca pole do opisu w kolorze białym. Średnica 64 mm, wys. 110 mm. Wykonana wg ISO 3585 ze szkła borokrzemowego  3.3.  Pojemność 100 ml. </t>
  </si>
  <si>
    <t>Korek szklany dmuchany ze szlifem 19/26, wykonany ze szkła borokrzemowego  3.3.</t>
  </si>
  <si>
    <t>Korek szklany dmuchany ze szlifem 14/23, wykonany ze szkła borokrzemowego  3.3.</t>
  </si>
  <si>
    <t>Lejek szklany 40 mm</t>
  </si>
  <si>
    <t>Lejek laboratoryjny wykonany ze szkła borokrzemowego 3.3. Średnica lejka 40 mm. Kąt rozwarcia 60°. Wysokość 80 mm.</t>
  </si>
  <si>
    <t>Lejek do materiałów sypkich 100 mm</t>
  </si>
  <si>
    <t>Szklany lejek laboratoryjny do materiałów sypkich o średnicy  100 mm. Średnica nóżki 25mm, wysokość całkowita 95mm. Wykonany ze szkła borokrzemowego 3.3.</t>
  </si>
  <si>
    <t>Lejek szklany 75 mm</t>
  </si>
  <si>
    <t>Lejek laboratoryjny wykonany ze szkła borokrzemowego 3.3. Średnica lejka 75 mm. Kąt rozwarcia 60°. Wysokość 150 mm.</t>
  </si>
  <si>
    <t>Zlewka niska 300 ml</t>
  </si>
  <si>
    <t>Zlewka niska z wylewem.
Posiadająca pole do opisu i skalę w kolorze białym. Zgodna z  ISO 3819, DIN 12331. Wykonana ze  szkła borokrzemowego 3.3. Pojemność: 300 ml.</t>
  </si>
  <si>
    <t>Zlewka niska 5 ml</t>
  </si>
  <si>
    <t>Zlewka niska z wylewem.
Posiadająca pole do opisu i skalę w kolorze białym. Zgodna z  ISO 3819, DIN 12331. Wykonana ze  szkła borokrzemowego 3.3. Pojemność: 5 ml.</t>
  </si>
  <si>
    <t>Zlewka niska 150 ml</t>
  </si>
  <si>
    <t>Zlewka niska z wylewem.
Posiadająca pole do opisu i skalę w kolorze białym. Zgodna z  ISO 3819, DIN 12331. Wykonana ze  szkła borokrzemowego 3.3. Pojemność: 150 ml.</t>
  </si>
  <si>
    <t>Zlewka niska z wylewem.Posiadająca pole do opisu i skalę w kolorze białym. Zgodna z  ISO 3819, DIN 12331. Wykonana ze  szkła borokrzemowego 3.3. Pojemność: 500 ml.</t>
  </si>
  <si>
    <t>Zlewka niska  50 ml</t>
  </si>
  <si>
    <t>Zlewka niska z wylewem.Posiadająca pole do opisu i skalę w kolorze białym. Zgodna z  ISO 3819, DIN 12331. Wykonana ze  szkła borokrzemowego 3.3. Pojemność: 50 ml.</t>
  </si>
  <si>
    <t>Zlewka niska  250 ml</t>
  </si>
  <si>
    <t>Zlewka niska z wylewem. Posiadająca pole do opisu i skalę w kolorze białym. Zgodna z  ISO 3819, DIN 12331. Wykonana ze  szkła borokrzemowego 3.3. Pojemność: 250 ml.</t>
  </si>
  <si>
    <t>Zlewka niska z wylewem. Posiadająca pole do opisu i skalę w kolorze białym. Zgodna z  ISO 3819, DIN 12331. Wykonana ze  szkła borokrzemowego 3.3. Pojemność: 100 ml.</t>
  </si>
  <si>
    <t>Zlewka niska 400 ml</t>
  </si>
  <si>
    <t>Zlewka niska z wylewem. Posiadająca pole do opisu i skalę w kolorze białym. Zgodna z  ISO 3819, DIN 12331. Wykonana ze  szkła borokrzemowego 3.3. Pojemność: 400 ml.</t>
  </si>
  <si>
    <t xml:space="preserve">Smoczek do pipet z naturalnej gumy </t>
  </si>
  <si>
    <t>Smoczek do pipet wykonany z naturalnej gumy. Przezroczysty.</t>
  </si>
  <si>
    <t>Smoczek do pipet z silikonu 3ml</t>
  </si>
  <si>
    <t>Silikonowy smoczek do pipet, biały. Pojemnośc 3ml.</t>
  </si>
  <si>
    <t>Smoczek do pipet z silikonu 5ml</t>
  </si>
  <si>
    <t>Silikonowy smoczek do pipet, biały. Pojemnośc 5 ml.</t>
  </si>
  <si>
    <t>Smoczek uniwersalny czerwony</t>
  </si>
  <si>
    <t>Moździerz porcelanowy z tłuczkiem 150 ml</t>
  </si>
  <si>
    <t>Moździerz posiadający wylew i glazurowaną powierzchnię zewnętrzną. Wnętrze matowe. Tłuczek glazurowany z pominięciem głowicy. Średnica górna 105 mm. Średnica wew. 85 mm. Pojemność 150 ml.</t>
  </si>
  <si>
    <t>Moździerz porcelanowy z tłuczkiem 275 ml</t>
  </si>
  <si>
    <t>Moździerz posiadający wylew i glazurowaną powierzchnię zewnętrzną. Wnętrze matowe. Tłuczek glazurowany z pominięciem głowicy. Średnica górna 105 mm. Średnica wew. 85 mm. Pojemność 275 ml.</t>
  </si>
  <si>
    <t>Moździerz agatowy z tłuczkiem</t>
  </si>
  <si>
    <t>Moździeż i tłuczek wykonane wysokiej jakości polerowanego, naturalnego agatu o bardzo wysokiej twardości. Skala twardości (minerałów) Mohs'a: 6,5. Średnica zew. 125 mm, śr. wew. 114 mm, wysokość 51 mm.</t>
  </si>
  <si>
    <t xml:space="preserve">Nożyczki laboratoryjne z powlekanymi uchwytami </t>
  </si>
  <si>
    <t>Nozyczki wykonane ze stali nierdzewnej.Uchwyty powlekane tworzywem. Jedna końcówka półokrągła, druga ostro zakończona. Długość 200 mm.</t>
  </si>
  <si>
    <t>Nożyczki proste końce ostre 175 mm</t>
  </si>
  <si>
    <t xml:space="preserve">Nożyczki proste laboratoryjne wykonane ze stali nierdzewnej. Końce ostre. Długość 175 mm. </t>
  </si>
  <si>
    <t>Nożyczki proste końce ostre 105 mm</t>
  </si>
  <si>
    <t xml:space="preserve">Nożyczki proste laboratoryjne wykonane ze stali nierdzewnej. Końce ostre. Długość 105 mm. </t>
  </si>
  <si>
    <t>Szalka Petriego 60 mm</t>
  </si>
  <si>
    <t>Wykonana ze szkła sodowo-wapniowego. Podstawa i przykrywka są całkowicie płaskie, zwarte i pozbawione ostrych krawędzi wewnętrznych i zewnętrznych. Średnica górna 60 mm, Wysokość 12 mm.</t>
  </si>
  <si>
    <t>Szalka Petriego 100 mm</t>
  </si>
  <si>
    <t>Wykonana ze szkła sodowo-wapniowego. Podstawa i przykrywka są całkowicie płaskie, zwarte i pozbawione ostrych krawędzi wewnętrznych i zewnętrznych. Średnica górna 100 mm, Wysokość 15 mm.</t>
  </si>
  <si>
    <t xml:space="preserve">Tryskawka 500 ml z nadrukiem ACETONE </t>
  </si>
  <si>
    <t>Tryskawka  z nadrukiem Acetone. Wykonana z PE-LD z  nadrukowanymi napisami i symbolami ostrzegawczymi. Rurka z zaostrzonym końcem z PP w celu optymalizacji cofaniu się medium. Czerwona nasadka. Gwint GL 45 mm. Pojemność 500 ml.</t>
  </si>
  <si>
    <t xml:space="preserve">Tryskawka 500ml z nadrukiem ISOPROPANOL </t>
  </si>
  <si>
    <t>Tryskawka  z nadrukiem ISOPROPANOL . Wykonana z PE-LD z  nadrukowanymi napisami i symbolami ostrzegawczymi. Rurka z zaostrzonym końcem z PP w celu optymalizacji cofaniu się medium. Żółta nasadka. Gwint GL 45 mm. Pojemność 500 ml.</t>
  </si>
  <si>
    <t>Tryskawka 500ml z nadrukiem DISTILLED WATER</t>
  </si>
  <si>
    <t>Tryskawka  z nadrukiem  DISTILLED WATER. Wykonana z PE-LD z  nadrukowanymi napisami i symbolami ostrzegawczymi. Rurka z zaostrzonym końcem z PP w celu optymalizacji cofaniu się medium.Niebieska nasadka. Gwint GL 45 mm. Pojemność 500 ml.</t>
  </si>
  <si>
    <t xml:space="preserve">Wąż PVC </t>
  </si>
  <si>
    <t xml:space="preserve">Wąż wykonany z PCV, przezroczysty. Średnica wew. 8mm, średnica zew. 8 mm. </t>
  </si>
  <si>
    <t>Szczotka do zlewek 100 ml</t>
  </si>
  <si>
    <t>Szczotka do zlewek o pojemności 100 ml. Długość włosia 100 mm. Średnica włosia 50 mm. Długość całkowita 210 mm.</t>
  </si>
  <si>
    <t>Szczotka do zlewek 250 ml</t>
  </si>
  <si>
    <t>Szczotka do zlewek o pojemności 250 ml. Długość włosia 100 mm. Średnica włosia 50 mm. Długość całkowita 210 mm.</t>
  </si>
  <si>
    <t>Krystalizator szklany z wylewem. Zgodny z  DIN 12338, ISO 3585 . Wykonany ze szkła borokrzemowego 3.3. Średnica 90 mm, wysokość 55 mm. Pojemność: 200 ml.</t>
  </si>
  <si>
    <t xml:space="preserve">Uszczelki stożkowe </t>
  </si>
  <si>
    <t>Opakowanie = 9 sztuk</t>
  </si>
  <si>
    <t>Opakowanie = 1 zestaw = 4 ostrza</t>
  </si>
  <si>
    <t>Fiolki szklane</t>
  </si>
  <si>
    <t>Pipety Pasteura</t>
  </si>
  <si>
    <t>Fiolki szklane z białą nakrętką 10 ml</t>
  </si>
  <si>
    <t>Pipety Pasteura – o poj. 1 ml + pojemność bańki ssącej 4 ml</t>
  </si>
  <si>
    <t>Szkiełka nakrywkowe</t>
  </si>
  <si>
    <t xml:space="preserve">Szkiełka nakrywkowe – kwadratowe. Rozmiar: 18x18, Grubość: 0,13-0,17 mm. </t>
  </si>
  <si>
    <t>Opakowanie = 100 szt.</t>
  </si>
  <si>
    <t>Ręczniki do delikatnych powierzchni</t>
  </si>
  <si>
    <t>Opakowanie = 200 szt.</t>
  </si>
  <si>
    <t>Pipety Pasteura z LDPE</t>
  </si>
  <si>
    <t>Wysokiej jakości pipety Pasteura wykonane z jednej części, bez szwu. Z bańką ssącą o dużej sile ssania. Końcówka: standardowa, pojemność: 2 ml, skalowanie: nie, wielkość kropli: ok 45 µl, długość: 155 mm.</t>
  </si>
  <si>
    <t>Opakowanie = 500 szt.</t>
  </si>
  <si>
    <t xml:space="preserve">Neutralne chemicznie. Doskonale wchłaniają niewielkie ilości płynów. Nadają się także do osuszania naczyń, pipet lub szkiełek podstawowych. Oferowane w kartonowych pudełkach. Wymiary: 20,5x20 cm. </t>
  </si>
  <si>
    <t>Pojemniki z gwintowaną pokrywką, poj. 100 ml</t>
  </si>
  <si>
    <t xml:space="preserve">Stabilne i wytrzymałe, przeźroczyste pojemniki z PP. Z podziałką. Pojemność 100 ml. Kolorowa, szczelna pokrywka wykonana z tworzywa HDPE (niesterylna) lub LDPE (sterylna). Odporne na zgniatanie i pęknięcia. Posiadają pole do opisu oraz matową powierzchnię opisową na pokrywce. Pokrywka: zielona. </t>
  </si>
  <si>
    <t xml:space="preserve">Papierki/paski --wskaźnikowe </t>
  </si>
  <si>
    <t>Papierki wskaźnikowe pH 0-14</t>
  </si>
  <si>
    <t>Opakowanie 100 szt</t>
  </si>
  <si>
    <t>Parafilm wąski</t>
  </si>
  <si>
    <t>Sześciokątne naczynka wagowe jednorazowego użytku</t>
  </si>
  <si>
    <t>Sześciokątne naczynka wagowe jednorazowego użytku o pojemności 50 ml, 78x18 mm</t>
  </si>
  <si>
    <t>Sześciokątne naczynka wagowe jednorazowego użytku o pojemności 8 ml, 45x8 mm</t>
  </si>
  <si>
    <t>Taśma uszczelniająca z teflonu</t>
  </si>
  <si>
    <t>Taśma uszczelniająca z teflonu o szerokości 12 mm, grubości 0.1mm, długość 12 m</t>
  </si>
  <si>
    <t>Opakowanie = 1 szt</t>
  </si>
  <si>
    <t>1 szt</t>
  </si>
  <si>
    <t>Pipety Pasteura ze znacznikiem 3 ml, niesterylne</t>
  </si>
  <si>
    <t>Opakowanie = 500 szt</t>
  </si>
  <si>
    <t>Etykiety laboratoryjne bez nadruku</t>
  </si>
  <si>
    <t>Etykiety laboratoryjne bez nadruku wymiart 060x040</t>
  </si>
  <si>
    <t>Zlewki szklane z uchem o pojemności 500 ml</t>
  </si>
  <si>
    <t xml:space="preserve">Zlewki szklane z uchem o pojemności 500 ml wykonane ze szkła borokrzemowego </t>
  </si>
  <si>
    <t xml:space="preserve">Zlewki niskie o pojemności 1000 ml </t>
  </si>
  <si>
    <t xml:space="preserve">Zlewki szklane niskie o  pojemności 1000 ml wykonane ze szkła borokrzemowego </t>
  </si>
  <si>
    <t>Podnośnik aluminiowy</t>
  </si>
  <si>
    <t>Podnośnik laboratoryjny z  aluminium: szerokość platformy  150x150, wysokość wznoszenia 280 mm</t>
  </si>
  <si>
    <t>Szczotka do kolb</t>
  </si>
  <si>
    <t xml:space="preserve">Szczotka do kolb stożkowych 1000 ml </t>
  </si>
  <si>
    <t>Szczotka do zlewek</t>
  </si>
  <si>
    <t xml:space="preserve">Szczotka do zlewek o pojemności 500 ml </t>
  </si>
  <si>
    <t>Mieszadełka magnetyczne</t>
  </si>
  <si>
    <t>Mieszadełka magnetyczne (magnes pokryty PTFE) o średnicy 6 mm i długości 30 mm (polygon)</t>
  </si>
  <si>
    <t>Mieszadełka magnetyczne (magnes pokryty PTFE) o średnicy4,5 mm i długości 15 mm (polygon)</t>
  </si>
  <si>
    <t>Suszarka laboratoryjna 32 stanowiskowa ze stali pokrytej PCV, komplet z płytą dolną (z ociekaczem), ilość bolców 32, odstępy między bolcami 30 mm, wymiary 100 mm. Wymiary: szerokość 360mm, wysokość 480m</t>
  </si>
  <si>
    <t>Kuweta laboratoryjna z pokrywką</t>
  </si>
  <si>
    <t>Kuweta laboratoryjna z pokrywką o wymiarach 45x15x7 cm</t>
  </si>
  <si>
    <t>Chłodnica kulowa Allihna</t>
  </si>
  <si>
    <t>Aparat Sozhleta</t>
  </si>
  <si>
    <t>Kompletny zestaw aparatu Soxhleta lub równoważny. Ekstraktor o dł. efektywnej 170 mm, całkowitej 330 mm, szlify 24/29 + 50/42. Chłodnica kulowa o dł. Płaszcza 215 mm, całkowita długość 360 mm, szlif 50/42. Kolba płaskodenna pojemność 500ml, szlif 24/29, wykonana ze szkła BORO 3.3.</t>
  </si>
  <si>
    <t>Chłodnica kulowa Allihna lub rónoważna z króćcami z tworzywa PP i nakrętką. Długość płaszcza: 250 mm. Dwa szlify 14/23</t>
  </si>
  <si>
    <t>Naczynka wagowe</t>
  </si>
  <si>
    <t>Naczynka wagowe jednorazowego użytku, niebieskie, 7ml</t>
  </si>
  <si>
    <t>Opakowanie =100 sztuk</t>
  </si>
  <si>
    <t>Końcówki do pipety 100 - 1000 µL w pudełku</t>
  </si>
  <si>
    <t>Krystalizator szklany z wylewem 650 ml. Wymiary: 140 mmx75 mm. Wykonane z wysokiej jakości szkła borokrzemowego produkcji czeskiej. Odporne na działanie kwasów, zasad oraz wysokiej temperatury. Zgodne z normami ISO 3585, DIN 12 338, PN 70 0121.</t>
  </si>
  <si>
    <t>Okrągłe pojemniki z HDPE, z szeroką szyją, korkiem i zakrętką</t>
  </si>
  <si>
    <t>Okrągłe pojemniki z HDPE, z szeroką szyją, korkiem i zakrętką 250ml. Wymiary: 50 mm 69 mm 94 mm. Szczelne, poręczne, praktyczne pojemniki do przechowywania i transportu, w szczególności różnego rodzaju granulatów lub proszków. Posiadają wciskany korek oraz zakrętkę.</t>
  </si>
  <si>
    <t>Opakowanie = 10 sztuka</t>
  </si>
  <si>
    <t>Małe pojemniki z pokrywką 5 ml</t>
  </si>
  <si>
    <t>Pojemniki na próbki, z PP z zatyczką z LDPE, obj. 5 ml, z plastikowym wieczkiem z LDPE na zatrzask, Wysokość 25 mm, średnica 20 mm; 25 szt. w opakowaniu</t>
  </si>
  <si>
    <t>Małe pojemniki z pokrywką 12 ml</t>
  </si>
  <si>
    <t>Pojemniki na próbki, z PP z zatyczką z LDPE, obj. 12 ml, z plastikowym wieczkiem z LDPE na zatrzask, Wysokość 37 mm, średnica 22 mm; 25 szt. w opakowaniu</t>
  </si>
  <si>
    <t>Opakowanie = 25 sztuk</t>
  </si>
  <si>
    <t>Chwytak silikonowy</t>
  </si>
  <si>
    <t>Kolumny chromatograficzne, biureta, wywinięte obrzeże, pojemność: 35 ml, średnica wewnętrzna 15 mm, długość 200 mm, zawór PTFE</t>
  </si>
  <si>
    <t>Ociekacz laboratoryjny</t>
  </si>
  <si>
    <t>jednorazowe komory zliczeniowe c-chip typu Burker lub równoważne, głębokość komory 0,1 mm</t>
  </si>
  <si>
    <t xml:space="preserve">Probówka do wirówek poj. 0,2 ml </t>
  </si>
  <si>
    <t>Końcówki  do pipet automatycznych</t>
  </si>
  <si>
    <t>Końcówki  do pipet automatycznych,  Eppendorf lub równoważne, Pojemność 5-200 µl, Kolor żółte, niesterylne,</t>
  </si>
  <si>
    <t>Opakowanie = 600 sztuk</t>
  </si>
  <si>
    <t>Końcówki typu Optifit do pipet Sartorius Biohit  lub równoważne, pojemność: 100-5000 µl, długość: 150 mm</t>
  </si>
  <si>
    <t>Końcówki typu Optifit do pipet Sartorius Biohit lub równoważne z Midi Plus, pojemność: 500-10000 µl, długość: 242 mm</t>
  </si>
  <si>
    <t>Opakowanie zbiorcze= 25 x 20 sztuk</t>
  </si>
  <si>
    <t>Ostrza wymienne do skalpeli rozmiar 23. opakowanie 100 szt. jednorazowe ostrza wykonane ze stali węglowej . jałowe.  rozmiar wygrawerowany na ostrzu.</t>
  </si>
  <si>
    <t>Opakowanie zbiorcze= 2 x 100 sztuk</t>
  </si>
  <si>
    <t>Opakowanie zbiorcze= 20 x 25 sztuk</t>
  </si>
  <si>
    <t>Kolor zamknięcia – żółte, Grubość folii – 70um Wymiary: 180 x 250mm Nr-art.: 1-7328</t>
  </si>
  <si>
    <t>Opakowanie zbiorcze = 10 x 96 sztuk</t>
  </si>
  <si>
    <t xml:space="preserve">Końcówki do pipet HTL lub rónoważne, zakres: 200-1000 ul, pakowane w pudełka </t>
  </si>
  <si>
    <t>Pipety Pasteura ze znacznikiem 3 ml</t>
  </si>
  <si>
    <t>Komplet uszczelek stożkowych wykonanych z gumy naturalnej. Wymiary : (Śr. zew. górne x śr. zew. dolne x wysokość x grubość) 17x9x14, 24x15x15x3, 30x20x18x3, 36x21x22x3, 43x25x26x3, 49x30x32x3, 60x42x32x6, 72x52x34x4, 84x65x34x5.</t>
  </si>
  <si>
    <t>Probówki typu Eppendorf, okrągłodenne, z płaskim korkiem poj. 2.0 ml, ze znacznikiem: 0.5, 1.0, 1.5, 2.0 ml Materiał: PP</t>
  </si>
  <si>
    <t>Probówki typu Eppendorf , okrągłodenne, z płaskim korkiem poj. 2.0 ml, ze znacznikiem: 0.5, 1.0, 1.5, 2.0 ml, Materiał: PP</t>
  </si>
  <si>
    <t>Probówki typu Eppendorf o pojemności 5 ml. Standardowe zamknięcie, jak w mniejszych probówkach z możliwością otwierania i zamykania probówki jedną ręką.</t>
  </si>
  <si>
    <t xml:space="preserve">Probówki  Eppendorf lub równoważne, pojemność 0,5 ml. Wykonane z polipropylenu o najwyższej czystości. Produkowane bez plastyfikatorów i biocydów. Z zamknięciem typu Safe-Lock. Szczelna pokrywka zapobiega wyparowywaniu zawartości. Matowa powierzchnia boczna i pokrywka ułatwiają opisywanie próbek. Odporne na temperatury od -86°C do 80°C. można wirować do 25.000 x g. Wolne od DNaz i RNaz oraz ludzkiego DNA i inhibitorów PCR. </t>
  </si>
  <si>
    <t xml:space="preserve">Probówki Eppendorf lub równoważne, pojemność 1,5 ml. Wykonane z polipropylenu o najwyższej czystości. Produkowane bez plastyfikatorów i biocydów. Z zamknięciem typu Safe-Lock. Szczelna pokrywka zapobiega wyparowywaniu zawartości. Matowa powierzchnia boczna i pokrywka ułatwiają opisywanie próbek. Odporne na temperatury od -86°C do 80°C. można wirować do 25.000 x g. Wolne od DNaz i RNaz oraz ludzkiego DNA i inhibitorów PCR. </t>
  </si>
  <si>
    <t xml:space="preserve">Probówki  Eppendorf lub równoważne, pojemność 5 ml. Wykonane z polipropylenu o najwyższej czystości. Produkowane bez plastyfikatorów i biocydów. Z zamknięciem typu Safe-Lock. Szczelna pokrywka zapobiega wyparowywaniu zawartości. Matowa powierzchnia boczna i pokrywka ułatwiają opisywanie próbek. Odporne na temperatury od -86°C do 80°C. można wirować do 25.000 x g. Wolne od DNaz i RNaz oraz ludzkiego DNA i inhibitorów PCR. </t>
  </si>
  <si>
    <t>Jednokanałowa pipeta wyporowa o objętości 10 - 100 µL. Dokładność: 5 % dla objętości 10 µL; 1,5 % dla objętości 50 µL; 1 % dla objętości 100 µL. Technologia końcówki: Kapilara z tłokiem.</t>
  </si>
  <si>
    <t>Opakowanie zbiorcze = 3 x 60 sztuk</t>
  </si>
  <si>
    <t>Jednokanałowa pipeta wyporowa o objętości 100 - 1000 µL. Dokładność: 3 % dla objętości 100 µL; 1 % dla objętości 500 µL; 0.8 % dla objętości 1000 µL. Technologia końcówki: Kapilara z tłokiem.</t>
  </si>
  <si>
    <t xml:space="preserve">Pojemnik wielofunkcyjny </t>
  </si>
  <si>
    <t xml:space="preserve">Statyw Top Rack </t>
  </si>
  <si>
    <t xml:space="preserve">Taśma akrylowa </t>
  </si>
  <si>
    <t xml:space="preserve">Taśma do opisywania  </t>
  </si>
  <si>
    <t xml:space="preserve">Taśma samoprzylepna do opisywania </t>
  </si>
  <si>
    <t xml:space="preserve">Butelki sterylne do hodowli komórkowych TPP- Butelki do hodowli komórkowych z zakrętką z membraną. Pow. wzrostu 75 cm². Objętość maks. 270 ml. </t>
  </si>
  <si>
    <t>Opakowanie zbiorcze = 20 x 5 sztuk</t>
  </si>
  <si>
    <t xml:space="preserve">12-kanałowa mechaniczna pipeta z poduszką powietrzną do dokładnego i ergonomicznego pipetowania roztworów wodnych. Objętość 30 - 300 µL. Wyposażone są w ultra-lekki tłok wykonany z tworzywa typu Fortron lub równoważne. Posiadają zacisk szybkiego montowania, który ułatwia usuwanie dolnej części pipety oraz mechanizm amortyzujący, chroniący trzonek na końcówki do pipet. Błąd systematyczny (wyznaczony wg normy EN ISO 8655) przy pipetowaniu V=30 µl nie większy niż 0.9 µl, przy pipetowaniu V=300 µl nie większy niż 1.8 µl. Błąd losowy (wyznaczony wg normy EN ISO 8655) przy pipetowaniu V=30 µl nie większy niż 0.3 µl, przy pipetowaniu V=300 µl nie większy niż 0.9 µl. </t>
  </si>
  <si>
    <t xml:space="preserve">12-kanałowa mechaniczna pipeta z poduszką powietrzną do dokładnego i ergonomicznego pipetowania roztworów wodnych. Objętość 10 - 100 µL. Wyposażone są w ultra-lekki tłok wykonany z tworzywa typu Fortron lub równoważne. Posiadają zacisk szybkiego montowania, który ułatwia usuwanie dolnej części pipety oraz mechanizm amortyzujący, chroniący trzonek na końcówki do pipet. Błąd systematyczny (wyznaczony wg normy EN ISO 8655) przy pipetowaniu V=10 µl nie większy niż 0.3 µl, przy pipetowaniu V=100 µl nie większy niż 0.8 µl. Błąd losowy (wyznaczony wg normy EN ISO 8655) przy pipetowaniu V=10 µl nie większy niż 0.2 µl, przy pipetowaniu V=100 µl nie większy niż 0.3 µl. </t>
  </si>
  <si>
    <t xml:space="preserve">Końcówki do pipet Eppendorf lub równoważne o objętości 20-300 µL; w workach umożliwiających ponowne zamknięcie; można autoklawować w 121 °C. Końcówki spełniające wymogi normy EN ISO 8655; kompatybilne z oryginalnymi pudełkami firmy Eppendorf (długość nie większa niż 55 mm, średnica umożliwiająca łatwe nałożenie na pipetę automatyczną i wyjęcia z oryginalnego pudełke Eppendorf). Końcówki powinny posiadać nie mniej niż 3 zewnętrzne znaczniki pozwalające na oszacowanie poprawności pipetowania. </t>
  </si>
  <si>
    <t xml:space="preserve">Końcówki do pipet Eppendorf lub równoważne o objętości 20-300 µL; w pudełku wielorazowym; można autoklawować w 121 °C.Końcówki spełniające wymogi normy EN ISO 8655; kompatybilne z oryginalnymi pudełkami firmy Eppendorf (długość nie większa niż 55 mm, średnica umożliwiająca łatwe nałożenie na pipetę automatyczną i wyjęcie z oryginalnego pudełka Eppendorf). Końcówki powinny posiadać nie mniej niż 3 zewnętrzne znaczniki pozwalające na oszacowanie poprawności pipetowania. </t>
  </si>
  <si>
    <t xml:space="preserve">Końcówki do pipet Eppendorf lub równoważne o objętości 100-1000 µL; w pudełku wielorazowym; można autoklawować w 121 °C. Końcówki spełniające wymogi normy EN ISO 8655;  kompatybilne z oryginalnymi pudełkami firmy Eppendorf (długość nie większa niż 71 mm, średnica umożliwiająca łatwe nałożenie na pipetę automatyczną i wyjęcie z oryginalnego pudełka Eppendorf). Końcówki powinny posiadać nie mniej niż 3 zewnętrzne znaczniki pozwalające na oszacowanie poprawności pipetowania. </t>
  </si>
  <si>
    <t>Formularz asortymentowo-cenowy część II</t>
  </si>
  <si>
    <t xml:space="preserve">Nr katalogowy oferowanego towaru / nazwa producenta </t>
  </si>
  <si>
    <t>Formularz asortymentowo-cenowy część III</t>
  </si>
  <si>
    <t>Formularz asortymentowo-cenowy część IV</t>
  </si>
  <si>
    <t>SUMA</t>
  </si>
  <si>
    <t>xxxxxxxx</t>
  </si>
  <si>
    <t>Folia uszczelniająca parafilm o szerokości 50 mm i głubości 75 m</t>
  </si>
  <si>
    <t>XXXXXXXX</t>
  </si>
  <si>
    <t>paski wskaźnikowe pH-metryczne, uniwersalne, z co najmniej potrójnym polem kolorymetrycznym, do pomiaru pH z zakresu     0-14</t>
  </si>
  <si>
    <t>xxxxxxx</t>
  </si>
  <si>
    <t>xxxxxxxxxxx</t>
  </si>
  <si>
    <t>Formularz asortymentowo-cenowy część V</t>
  </si>
  <si>
    <t>Szczegółowy opis techniczny przedmiotu zamówienia</t>
  </si>
  <si>
    <t>Ilość</t>
  </si>
  <si>
    <t>Cena jednostkowa netto</t>
  </si>
  <si>
    <t>Stawka VAT</t>
  </si>
  <si>
    <t xml:space="preserve"> Jednostkowa kwota VAT</t>
  </si>
  <si>
    <t xml:space="preserve">Suma netto </t>
  </si>
  <si>
    <t>Suma VAT</t>
  </si>
  <si>
    <t>Suma brutto</t>
  </si>
  <si>
    <t>Płytki wielodołkowe, 48-dołkowe, Sterylne, wolne od wykrywalnych ilości pirogenów, RNaz i Dnaz oraz DNA ludzkiego 
i bakteryjnego. Niecytotoksyczne, non-treated (z powierzchnią niepreparowaną)</t>
  </si>
  <si>
    <r>
      <t>Butelki do hodowli komórkowych 75 cm</t>
    </r>
    <r>
      <rPr>
        <vertAlign val="superscript"/>
        <sz val="11"/>
        <color theme="1"/>
        <rFont val="Times New Roman"/>
        <family val="1"/>
        <charset val="238"/>
      </rPr>
      <t>2</t>
    </r>
  </si>
  <si>
    <t>Statyw do mrożenia z polipropylenu trwały do -86°C. Posiadający  alfa-numerycznie oznakowanych 81 miejsc na probówki 1-1,8 ml. Pokrywa montowana na zawiasy z zamknięciem na zatrzask. Posiadający gniazda przystosowane do pojemności max - 2,0 ml.</t>
  </si>
  <si>
    <t>Pipeta, szklana wielomiarowa kl "B" wykonana zgodnie z DIN 12696, skala brązowa. Tolerancja ±0,012  [ml], podziałka 0,020 [ml]. Pojemność 2 ml. Długość 350 mm.</t>
  </si>
  <si>
    <t>Pipeta, szklana wielomiarowa kl "B" wykonana zgodnie z DIN 12696, skala brązowa. Tolerancja  ±0,008 [ml], podziałka 0,010 [ml]. Pojemność 2 ml. Długość 350 mm.</t>
  </si>
  <si>
    <t xml:space="preserve">Pipeta wielomiarowa kl AS, pasek Schellbacha, skala niebieska.
Wykonana z wysokiej jakości szkła sodowego, odpornego na działanie gorącej wody, kwasów, a także roztworów zasadowych. Do bardzo precyzyjnego odmierzania cieczy i jej przenoszenia. Kolorowy pasek, umieszczony na pipecie, ułatwiający identyfikację jej pojemności. Tolerancja ±0,1 [ml] , podziałka  0,1 [ml]. Pojemność 25 ml.  </t>
  </si>
  <si>
    <t xml:space="preserve">Pipeta jednomiarowa kl AS wykonana wg DIN 12691 ISO 648. Oznaczona barwnym paskiem kodowym ,skalowana na Ex. Skala niebieska. Tolerancja  ±0,030 [ml]. Pojemność 15 ml. </t>
  </si>
  <si>
    <t>Szklany cylinder miarowy z podstawą sześciokątną, klasa A. . Toleracja ±0,1 ml.
Skala niebieska. Zgodny z DIN 12680 ISO 4788. Wykonany ze szkła borokrzemowego 3.3.Pojemność: 10 ml</t>
  </si>
  <si>
    <t>Szklany cylinder miarowy z podstawą sześciokątną, klasa A.. Toleracja ±0,5 ml
Skala niebieska. Zgodny z DIN 12680 ISO 4788. Wykonany ze szkła borokrzemowego 3.3. Pojemność: 100ml.</t>
  </si>
  <si>
    <t>Szklany cylinder miarowy z podstawą sześciokątną, klasa B.
 Skala brązowa.Tolerancja ±0,2 ml. . Wykonany ze szkła borokrzemowego 3.3. Pojemność: 10 ml.</t>
  </si>
  <si>
    <t>Szklany cylinder miarowy z podstawą sześciokątną, klasa B.
 Skala brązowa.Tolerancja ±1 ml. . Wykonany ze szkła borokrzemowego 3.3. Pojemność: 100 ml.</t>
  </si>
  <si>
    <t>Szklany cylinder miarowy z podstawą sześciokątną, klasa A. Toleracja ±0,5 ml.
Skala niebieska. Zgodny z DIN 12680 ISO 4788. Wykonany ze szkła borokrzemowego 3.3.Pojemność: 50 ml.</t>
  </si>
  <si>
    <r>
      <t>Szklana kolba miarowa klasy "A" . Posiadająca korek z PP na  szlif 24/29.
Nadruk niebieski. Zgodna z normą ISO 1042. Wykonana ze szkła borokrzemowego 3.3. Toleracja ±0,4 ml</t>
    </r>
    <r>
      <rPr>
        <sz val="7.7"/>
        <rFont val="Times New Roman"/>
        <family val="1"/>
        <charset val="238"/>
      </rPr>
      <t xml:space="preserve">. </t>
    </r>
    <r>
      <rPr>
        <sz val="11"/>
        <rFont val="Times New Roman"/>
        <family val="1"/>
        <charset val="238"/>
      </rPr>
      <t>Pojemność: 1000 ml.</t>
    </r>
  </si>
  <si>
    <r>
      <t>Szklana kolba miarowa klasy "A" . Posiadająca korek z PP na  szlif 29/32.
Nadruk niebieski. Zgodna z normą ISO 1042. Wykonana ze szkła borokrzemowego 3.3.
Toleracja ±0,6 ml</t>
    </r>
    <r>
      <rPr>
        <sz val="7.7"/>
        <rFont val="Times New Roman"/>
        <family val="1"/>
        <charset val="238"/>
      </rPr>
      <t xml:space="preserve">. </t>
    </r>
    <r>
      <rPr>
        <sz val="11"/>
        <rFont val="Times New Roman"/>
        <family val="1"/>
        <charset val="238"/>
      </rPr>
      <t>Pojemność: 2000 ml.</t>
    </r>
  </si>
  <si>
    <r>
      <t>Szklana kolba miarowa klasy "A" . Posiadająca korek z PP na  szlif 14/23.
Nadruk niebieski. Zgodna z normą ISO 1042. Wykonana ze szkła borokrzemowego 3.3. Toleracja ±0,1 ml</t>
    </r>
    <r>
      <rPr>
        <sz val="7.7"/>
        <rFont val="Times New Roman"/>
        <family val="1"/>
        <charset val="238"/>
      </rPr>
      <t xml:space="preserve">. </t>
    </r>
    <r>
      <rPr>
        <sz val="11"/>
        <rFont val="Times New Roman"/>
        <family val="1"/>
        <charset val="238"/>
      </rPr>
      <t>Pojemność:100 ml.</t>
    </r>
  </si>
  <si>
    <r>
      <t>Szklana kolba miarowa klasy "A" . Posiadająca korek z PP na  szlif 14/23.
Nadruk niebieski. Zgodna z normą ISO 1042. Wykonana ze szkła borokrzemowego 3.3. Toleracja ±0,15 ml</t>
    </r>
    <r>
      <rPr>
        <sz val="7.7"/>
        <rFont val="Times New Roman"/>
        <family val="1"/>
        <charset val="238"/>
      </rPr>
      <t xml:space="preserve">. </t>
    </r>
    <r>
      <rPr>
        <sz val="11"/>
        <rFont val="Times New Roman"/>
        <family val="1"/>
        <charset val="238"/>
      </rPr>
      <t>Pojemność:250 ml.</t>
    </r>
  </si>
  <si>
    <t>Termometr ze szlifem do szlifu 14,5/23, Podziałka 1,0°C, Wysokość: 425 mm, Głębokość zanurzenia 152 mm, Zakres temperatur od -10 do 150°C, Posiada certyfikat DIN 12784</t>
  </si>
  <si>
    <t xml:space="preserve">Formularz asortymentowo-cenowy część I </t>
  </si>
  <si>
    <t>xxxxxxxxxxxx</t>
  </si>
  <si>
    <t>Załącznik 1A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</si>
</sst>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3" x14ac:knownFonts="1">
    <font>
      <sz val="11"/>
      <color theme="1"/>
      <name val="Calibri"/>
      <family val="2"/>
      <charset val="238"/>
      <scheme val="minor"/>
    </font>
    <font>
      <sz val="8"/>
      <name val="Calibri"/>
      <family val="2"/>
      <charset val="238"/>
      <scheme val="minor"/>
    </font>
    <font>
      <sz val="11"/>
      <color rgb="FF9C5700"/>
      <name val="Calibri"/>
      <family val="2"/>
      <charset val="238"/>
      <scheme val="minor"/>
    </font>
    <font>
      <sz val="11"/>
      <color theme="1"/>
      <name val="Calibri"/>
      <family val="2"/>
      <charset val="238"/>
      <scheme val="minor"/>
    </font>
    <font>
      <b/>
      <sz val="14"/>
      <color theme="1"/>
      <name val="Times New Roman"/>
      <family val="1"/>
      <charset val="238"/>
    </font>
    <font>
      <sz val="11"/>
      <color theme="1"/>
      <name val="Times New Roman"/>
      <family val="1"/>
      <charset val="238"/>
    </font>
    <font>
      <b/>
      <sz val="10"/>
      <color theme="1"/>
      <name val="Times New Roman"/>
      <family val="1"/>
      <charset val="238"/>
    </font>
    <font>
      <sz val="8"/>
      <color theme="1"/>
      <name val="Times New Roman"/>
      <family val="1"/>
      <charset val="238"/>
    </font>
    <font>
      <vertAlign val="superscript"/>
      <sz val="11"/>
      <color theme="1"/>
      <name val="Times New Roman"/>
      <family val="1"/>
      <charset val="238"/>
    </font>
    <font>
      <sz val="11"/>
      <name val="Times New Roman"/>
      <family val="1"/>
      <charset val="238"/>
    </font>
    <font>
      <sz val="7.7"/>
      <name val="Times New Roman"/>
      <family val="1"/>
      <charset val="238"/>
    </font>
    <font>
      <b/>
      <sz val="11"/>
      <color theme="1"/>
      <name val="Times New Roman"/>
      <family val="1"/>
      <charset val="238"/>
    </font>
    <font>
      <sz val="10"/>
      <color theme="1"/>
      <name val="Times New Roman"/>
      <family val="1"/>
      <charset val="238"/>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44" fontId="3" fillId="0" borderId="0" applyFont="0" applyFill="0" applyBorder="0" applyAlignment="0" applyProtection="0"/>
  </cellStyleXfs>
  <cellXfs count="65">
    <xf numFmtId="0" fontId="0" fillId="0" borderId="0" xfId="0"/>
    <xf numFmtId="0" fontId="5" fillId="0" borderId="0" xfId="0" applyFont="1" applyAlignment="1">
      <alignment horizontal="center" vertical="center" wrapText="1"/>
    </xf>
    <xf numFmtId="44" fontId="6" fillId="4" borderId="1" xfId="2"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4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4" borderId="3" xfId="0" applyFont="1" applyFill="1" applyBorder="1" applyAlignment="1">
      <alignment horizontal="center" vertical="center" wrapText="1"/>
    </xf>
    <xf numFmtId="44" fontId="5" fillId="0" borderId="3" xfId="0" applyNumberFormat="1" applyFont="1" applyBorder="1" applyAlignment="1">
      <alignment horizontal="center" vertical="center" wrapText="1"/>
    </xf>
    <xf numFmtId="0" fontId="5" fillId="3" borderId="0" xfId="0" applyFont="1" applyFill="1" applyAlignment="1">
      <alignment horizontal="center" vertical="center" wrapText="1"/>
    </xf>
    <xf numFmtId="0" fontId="5" fillId="4"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5" fillId="0" borderId="0" xfId="0" applyFont="1" applyFill="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44" fontId="5" fillId="0" borderId="2" xfId="0" applyNumberFormat="1" applyFont="1" applyBorder="1" applyAlignment="1">
      <alignment horizontal="center" vertical="center" wrapText="1"/>
    </xf>
    <xf numFmtId="2" fontId="5" fillId="0" borderId="0" xfId="0" applyNumberFormat="1" applyFont="1" applyAlignment="1">
      <alignment horizontal="center" vertical="center" wrapText="1"/>
    </xf>
    <xf numFmtId="0" fontId="5" fillId="0" borderId="0" xfId="0" applyFont="1"/>
    <xf numFmtId="0" fontId="7" fillId="4" borderId="1" xfId="0" applyFont="1" applyFill="1" applyBorder="1" applyAlignment="1">
      <alignment horizontal="center" vertical="center" wrapText="1"/>
    </xf>
    <xf numFmtId="0" fontId="5" fillId="0" borderId="0" xfId="0" applyFont="1" applyBorder="1"/>
    <xf numFmtId="0" fontId="5" fillId="0" borderId="0" xfId="0" applyFont="1" applyAlignment="1">
      <alignment horizontal="left"/>
    </xf>
    <xf numFmtId="0" fontId="9" fillId="4" borderId="1" xfId="1" applyFont="1" applyFill="1" applyBorder="1" applyAlignment="1">
      <alignment horizontal="center" vertical="center" wrapText="1"/>
    </xf>
    <xf numFmtId="0" fontId="9" fillId="4" borderId="1" xfId="0" applyFont="1" applyFill="1" applyBorder="1" applyAlignment="1">
      <alignment horizontal="center" vertical="center"/>
    </xf>
    <xf numFmtId="2" fontId="5" fillId="0" borderId="0" xfId="0" applyNumberFormat="1" applyFont="1"/>
    <xf numFmtId="0" fontId="5" fillId="0" borderId="0" xfId="0" applyFont="1" applyAlignment="1">
      <alignment horizontal="center"/>
    </xf>
    <xf numFmtId="0" fontId="5" fillId="4" borderId="1" xfId="0" applyFont="1" applyFill="1" applyBorder="1" applyAlignment="1">
      <alignment horizontal="center" vertical="center"/>
    </xf>
    <xf numFmtId="0" fontId="5" fillId="0" borderId="0" xfId="0" applyFont="1" applyBorder="1" applyAlignment="1">
      <alignment horizontal="center"/>
    </xf>
    <xf numFmtId="0" fontId="5" fillId="0" borderId="0" xfId="0" applyFont="1" applyAlignment="1">
      <alignment horizontal="center" wrapText="1"/>
    </xf>
    <xf numFmtId="0" fontId="5" fillId="0" borderId="0" xfId="0" applyFont="1" applyFill="1"/>
    <xf numFmtId="0" fontId="5" fillId="0" borderId="0" xfId="0" applyFont="1" applyBorder="1" applyAlignment="1">
      <alignment horizontal="center" vertical="center" wrapText="1"/>
    </xf>
    <xf numFmtId="44" fontId="5" fillId="0" borderId="0" xfId="0" applyNumberFormat="1" applyFont="1" applyBorder="1" applyAlignment="1">
      <alignment horizontal="center" vertical="center" wrapText="1"/>
    </xf>
    <xf numFmtId="9" fontId="5"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44" fontId="11" fillId="0" borderId="6" xfId="0" applyNumberFormat="1" applyFont="1" applyBorder="1" applyAlignment="1">
      <alignment horizontal="center" vertical="center" wrapText="1"/>
    </xf>
    <xf numFmtId="44" fontId="11" fillId="0" borderId="10" xfId="0" applyNumberFormat="1" applyFont="1" applyBorder="1" applyAlignment="1">
      <alignment horizontal="center" vertical="center" wrapText="1"/>
    </xf>
    <xf numFmtId="44" fontId="11" fillId="4" borderId="10" xfId="0" applyNumberFormat="1" applyFont="1" applyFill="1" applyBorder="1" applyAlignment="1">
      <alignment horizontal="center" vertical="center" wrapText="1"/>
    </xf>
    <xf numFmtId="44" fontId="11" fillId="0" borderId="11" xfId="0" applyNumberFormat="1" applyFont="1" applyBorder="1" applyAlignment="1">
      <alignment horizontal="center" vertical="center" wrapText="1"/>
    </xf>
    <xf numFmtId="44" fontId="11" fillId="0" borderId="6" xfId="0" applyNumberFormat="1" applyFont="1" applyBorder="1" applyAlignment="1">
      <alignment horizontal="right" vertical="center"/>
    </xf>
    <xf numFmtId="44" fontId="11" fillId="4" borderId="6" xfId="0" applyNumberFormat="1" applyFont="1" applyFill="1" applyBorder="1" applyAlignment="1">
      <alignment horizontal="right" vertical="center"/>
    </xf>
    <xf numFmtId="0" fontId="5" fillId="3" borderId="0" xfId="0" applyFont="1" applyFill="1" applyBorder="1" applyAlignment="1">
      <alignment horizontal="center" vertical="center" wrapText="1"/>
    </xf>
    <xf numFmtId="0" fontId="12" fillId="4" borderId="4" xfId="0" applyFont="1" applyFill="1" applyBorder="1" applyAlignment="1">
      <alignment horizontal="right" vertical="center" wrapText="1"/>
    </xf>
    <xf numFmtId="0" fontId="12" fillId="4" borderId="1" xfId="0" applyFont="1" applyFill="1" applyBorder="1" applyAlignment="1">
      <alignment horizontal="right" vertical="center" wrapText="1"/>
    </xf>
    <xf numFmtId="44" fontId="11" fillId="0" borderId="1" xfId="0" applyNumberFormat="1" applyFont="1" applyBorder="1" applyAlignment="1">
      <alignment horizontal="center" vertical="center" wrapText="1"/>
    </xf>
    <xf numFmtId="44" fontId="11" fillId="4" borderId="1" xfId="0" applyNumberFormat="1" applyFont="1" applyFill="1" applyBorder="1" applyAlignment="1">
      <alignment horizontal="center" vertical="center" wrapText="1"/>
    </xf>
    <xf numFmtId="44" fontId="11" fillId="0" borderId="1" xfId="0" applyNumberFormat="1" applyFont="1" applyBorder="1" applyAlignment="1">
      <alignment vertical="center"/>
    </xf>
    <xf numFmtId="44" fontId="11" fillId="4" borderId="1" xfId="0" applyNumberFormat="1" applyFont="1" applyFill="1" applyBorder="1" applyAlignment="1">
      <alignment vertical="center"/>
    </xf>
    <xf numFmtId="44" fontId="5" fillId="0" borderId="1"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44" fontId="5" fillId="0" borderId="3" xfId="0" applyNumberFormat="1" applyFont="1" applyBorder="1" applyAlignment="1" applyProtection="1">
      <alignment horizontal="center" vertical="center" wrapText="1"/>
      <protection locked="0"/>
    </xf>
    <xf numFmtId="9" fontId="5" fillId="0" borderId="3" xfId="0" applyNumberFormat="1" applyFont="1" applyBorder="1" applyAlignment="1" applyProtection="1">
      <alignment horizontal="center" vertical="center" wrapText="1"/>
      <protection locked="0"/>
    </xf>
    <xf numFmtId="44" fontId="5" fillId="0" borderId="2" xfId="0" applyNumberFormat="1" applyFont="1" applyBorder="1" applyAlignment="1" applyProtection="1">
      <alignment horizontal="center" vertical="center" wrapText="1"/>
      <protection locked="0"/>
    </xf>
    <xf numFmtId="9" fontId="5" fillId="0" borderId="2"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1"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4" fillId="4" borderId="1" xfId="0" applyFont="1" applyFill="1" applyBorder="1" applyAlignment="1">
      <alignment horizontal="center" vertical="center" wrapText="1"/>
    </xf>
  </cellXfs>
  <cellStyles count="3">
    <cellStyle name="Neutralny" xfId="1" builtinId="28"/>
    <cellStyle name="Normalny" xfId="0" builtinId="0"/>
    <cellStyle name="Walutowy" xfId="2" builtinId="4"/>
  </cellStyles>
  <dxfs count="0"/>
  <tableStyles count="0" defaultTableStyle="TableStyleMedium2" defaultPivotStyle="PivotStyleLight16"/>
  <colors>
    <mruColors>
      <color rgb="FFFF0000"/>
      <color rgb="FF00FF00"/>
      <color rgb="FF00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EDBFE-DDB8-4DF3-970F-10DF88986AF0}">
  <sheetPr>
    <pageSetUpPr fitToPage="1"/>
  </sheetPr>
  <dimension ref="A2:CC273"/>
  <sheetViews>
    <sheetView zoomScaleNormal="100" workbookViewId="0">
      <selection activeCell="G9" sqref="G9"/>
    </sheetView>
  </sheetViews>
  <sheetFormatPr defaultColWidth="8.7109375" defaultRowHeight="15" x14ac:dyDescent="0.25"/>
  <cols>
    <col min="1" max="1" width="8.7109375" style="1"/>
    <col min="2" max="2" width="20.5703125" style="1" bestFit="1" customWidth="1"/>
    <col min="3" max="3" width="52" style="1" customWidth="1"/>
    <col min="4" max="4" width="14.140625" style="1" customWidth="1"/>
    <col min="5" max="5" width="8.7109375" style="1"/>
    <col min="6" max="6" width="13.85546875" style="1" customWidth="1"/>
    <col min="7" max="7" width="13.140625" style="1" customWidth="1"/>
    <col min="8" max="8" width="14.7109375" style="19" customWidth="1"/>
    <col min="9" max="9" width="17.42578125" style="1" customWidth="1"/>
    <col min="10" max="10" width="14.5703125" style="1" customWidth="1"/>
    <col min="11" max="11" width="19.28515625" style="1" customWidth="1"/>
    <col min="12" max="12" width="42.42578125" style="1" customWidth="1"/>
    <col min="13" max="81" width="8.7109375" style="32"/>
    <col min="82" max="16384" width="8.7109375" style="1"/>
  </cols>
  <sheetData>
    <row r="2" spans="1:81" ht="34.5" customHeight="1" x14ac:dyDescent="0.25">
      <c r="A2" s="57" t="s">
        <v>1129</v>
      </c>
      <c r="B2" s="58"/>
      <c r="C2" s="58"/>
      <c r="D2" s="58"/>
      <c r="E2" s="58"/>
      <c r="F2" s="58"/>
      <c r="G2" s="58"/>
      <c r="H2" s="58"/>
      <c r="I2" s="58"/>
      <c r="J2" s="58"/>
      <c r="K2" s="58"/>
      <c r="L2" s="43" t="s">
        <v>1131</v>
      </c>
    </row>
    <row r="3" spans="1:81" ht="38.25" x14ac:dyDescent="0.25">
      <c r="A3" s="2" t="s">
        <v>232</v>
      </c>
      <c r="B3" s="2" t="s">
        <v>233</v>
      </c>
      <c r="C3" s="2" t="s">
        <v>1104</v>
      </c>
      <c r="D3" s="2" t="s">
        <v>234</v>
      </c>
      <c r="E3" s="2" t="s">
        <v>1105</v>
      </c>
      <c r="F3" s="2" t="s">
        <v>1106</v>
      </c>
      <c r="G3" s="2" t="s">
        <v>1107</v>
      </c>
      <c r="H3" s="2" t="s">
        <v>1108</v>
      </c>
      <c r="I3" s="3" t="s">
        <v>1109</v>
      </c>
      <c r="J3" s="2" t="s">
        <v>1110</v>
      </c>
      <c r="K3" s="2" t="s">
        <v>1111</v>
      </c>
      <c r="L3" s="2" t="s">
        <v>1093</v>
      </c>
    </row>
    <row r="4" spans="1:81" x14ac:dyDescent="0.25">
      <c r="A4" s="4">
        <v>1</v>
      </c>
      <c r="B4" s="4">
        <v>2</v>
      </c>
      <c r="C4" s="4">
        <v>3</v>
      </c>
      <c r="D4" s="4">
        <v>4</v>
      </c>
      <c r="E4" s="4">
        <v>5</v>
      </c>
      <c r="F4" s="4">
        <v>6</v>
      </c>
      <c r="G4" s="4">
        <v>7</v>
      </c>
      <c r="H4" s="4">
        <v>8</v>
      </c>
      <c r="I4" s="4">
        <v>9</v>
      </c>
      <c r="J4" s="4">
        <v>10</v>
      </c>
      <c r="K4" s="4">
        <v>11</v>
      </c>
      <c r="L4" s="21">
        <v>12</v>
      </c>
    </row>
    <row r="5" spans="1:81" s="8" customFormat="1" ht="45" x14ac:dyDescent="0.25">
      <c r="A5" s="5" t="s">
        <v>235</v>
      </c>
      <c r="B5" s="5" t="s">
        <v>27</v>
      </c>
      <c r="C5" s="5" t="s">
        <v>28</v>
      </c>
      <c r="D5" s="5" t="s">
        <v>35</v>
      </c>
      <c r="E5" s="5">
        <v>1</v>
      </c>
      <c r="F5" s="49"/>
      <c r="G5" s="50">
        <v>0.23</v>
      </c>
      <c r="H5" s="7">
        <f t="shared" ref="H5:H7" si="0">F5*G5</f>
        <v>0</v>
      </c>
      <c r="I5" s="7">
        <f t="shared" ref="I5:I7" si="1">F5*E5</f>
        <v>0</v>
      </c>
      <c r="J5" s="7">
        <f t="shared" ref="J5:J7" si="2">H5*E5</f>
        <v>0</v>
      </c>
      <c r="K5" s="7">
        <f t="shared" ref="K5:K7" si="3">I5+J5</f>
        <v>0</v>
      </c>
      <c r="L5" s="55"/>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row>
    <row r="6" spans="1:81" s="8" customFormat="1" ht="90" x14ac:dyDescent="0.25">
      <c r="A6" s="5" t="s">
        <v>236</v>
      </c>
      <c r="B6" s="5" t="s">
        <v>29</v>
      </c>
      <c r="C6" s="5" t="s">
        <v>30</v>
      </c>
      <c r="D6" s="5" t="s">
        <v>35</v>
      </c>
      <c r="E6" s="5">
        <v>3</v>
      </c>
      <c r="F6" s="49"/>
      <c r="G6" s="50">
        <v>0.23</v>
      </c>
      <c r="H6" s="7">
        <f t="shared" si="0"/>
        <v>0</v>
      </c>
      <c r="I6" s="7">
        <f t="shared" si="1"/>
        <v>0</v>
      </c>
      <c r="J6" s="7">
        <f t="shared" si="2"/>
        <v>0</v>
      </c>
      <c r="K6" s="7">
        <f t="shared" si="3"/>
        <v>0</v>
      </c>
      <c r="L6" s="55"/>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row>
    <row r="7" spans="1:81" ht="45" x14ac:dyDescent="0.25">
      <c r="A7" s="5" t="s">
        <v>237</v>
      </c>
      <c r="B7" s="9" t="s">
        <v>165</v>
      </c>
      <c r="C7" s="9" t="s">
        <v>166</v>
      </c>
      <c r="D7" s="9" t="s">
        <v>35</v>
      </c>
      <c r="E7" s="9">
        <v>5</v>
      </c>
      <c r="F7" s="51"/>
      <c r="G7" s="52">
        <v>0.23</v>
      </c>
      <c r="H7" s="10">
        <f t="shared" si="0"/>
        <v>0</v>
      </c>
      <c r="I7" s="10">
        <f t="shared" si="1"/>
        <v>0</v>
      </c>
      <c r="J7" s="10">
        <f t="shared" si="2"/>
        <v>0</v>
      </c>
      <c r="K7" s="10">
        <f t="shared" si="3"/>
        <v>0</v>
      </c>
      <c r="L7" s="55"/>
    </row>
    <row r="8" spans="1:81" ht="45" x14ac:dyDescent="0.25">
      <c r="A8" s="5" t="s">
        <v>238</v>
      </c>
      <c r="B8" s="5" t="s">
        <v>167</v>
      </c>
      <c r="C8" s="5" t="s">
        <v>168</v>
      </c>
      <c r="D8" s="5" t="s">
        <v>35</v>
      </c>
      <c r="E8" s="5">
        <v>5</v>
      </c>
      <c r="F8" s="49"/>
      <c r="G8" s="50">
        <v>0.23</v>
      </c>
      <c r="H8" s="7">
        <f>F8*G8</f>
        <v>0</v>
      </c>
      <c r="I8" s="7">
        <f>F8*E8</f>
        <v>0</v>
      </c>
      <c r="J8" s="7">
        <f>H8*E8</f>
        <v>0</v>
      </c>
      <c r="K8" s="7">
        <f>I8+J8</f>
        <v>0</v>
      </c>
      <c r="L8" s="55"/>
    </row>
    <row r="9" spans="1:81" ht="45" x14ac:dyDescent="0.25">
      <c r="A9" s="5" t="s">
        <v>239</v>
      </c>
      <c r="B9" s="5" t="s">
        <v>658</v>
      </c>
      <c r="C9" s="5" t="s">
        <v>105</v>
      </c>
      <c r="D9" s="5" t="s">
        <v>35</v>
      </c>
      <c r="E9" s="5">
        <v>3</v>
      </c>
      <c r="F9" s="49"/>
      <c r="G9" s="50">
        <v>0.23</v>
      </c>
      <c r="H9" s="7">
        <f>F9*G9</f>
        <v>0</v>
      </c>
      <c r="I9" s="7">
        <f>F9*E9</f>
        <v>0</v>
      </c>
      <c r="J9" s="7">
        <f>H9*E9</f>
        <v>0</v>
      </c>
      <c r="K9" s="7">
        <f>I9+J9</f>
        <v>0</v>
      </c>
      <c r="L9" s="55"/>
    </row>
    <row r="10" spans="1:81" ht="45" x14ac:dyDescent="0.25">
      <c r="A10" s="5" t="s">
        <v>240</v>
      </c>
      <c r="B10" s="5" t="s">
        <v>657</v>
      </c>
      <c r="C10" s="5" t="s">
        <v>104</v>
      </c>
      <c r="D10" s="5" t="s">
        <v>35</v>
      </c>
      <c r="E10" s="5">
        <v>3</v>
      </c>
      <c r="F10" s="49"/>
      <c r="G10" s="50">
        <v>0.23</v>
      </c>
      <c r="H10" s="7">
        <f t="shared" ref="H10:H15" si="4">F10*G10</f>
        <v>0</v>
      </c>
      <c r="I10" s="7">
        <f t="shared" ref="I10:I15" si="5">F10*E10</f>
        <v>0</v>
      </c>
      <c r="J10" s="7">
        <f t="shared" ref="J10:J15" si="6">H10*E10</f>
        <v>0</v>
      </c>
      <c r="K10" s="7">
        <f t="shared" ref="K10:K15" si="7">I10+J10</f>
        <v>0</v>
      </c>
      <c r="L10" s="55"/>
    </row>
    <row r="11" spans="1:81" ht="45" x14ac:dyDescent="0.25">
      <c r="A11" s="5" t="s">
        <v>241</v>
      </c>
      <c r="B11" s="5" t="s">
        <v>693</v>
      </c>
      <c r="C11" s="5" t="s">
        <v>694</v>
      </c>
      <c r="D11" s="5" t="s">
        <v>35</v>
      </c>
      <c r="E11" s="5">
        <v>10</v>
      </c>
      <c r="F11" s="49"/>
      <c r="G11" s="50">
        <v>0.23</v>
      </c>
      <c r="H11" s="7">
        <f t="shared" si="4"/>
        <v>0</v>
      </c>
      <c r="I11" s="7">
        <f t="shared" si="5"/>
        <v>0</v>
      </c>
      <c r="J11" s="7">
        <f t="shared" si="6"/>
        <v>0</v>
      </c>
      <c r="K11" s="7">
        <f t="shared" si="7"/>
        <v>0</v>
      </c>
      <c r="L11" s="55"/>
    </row>
    <row r="12" spans="1:81" ht="45" x14ac:dyDescent="0.25">
      <c r="A12" s="5" t="s">
        <v>242</v>
      </c>
      <c r="B12" s="5" t="s">
        <v>698</v>
      </c>
      <c r="C12" s="5" t="s">
        <v>699</v>
      </c>
      <c r="D12" s="5" t="s">
        <v>35</v>
      </c>
      <c r="E12" s="5">
        <f>2+5</f>
        <v>7</v>
      </c>
      <c r="F12" s="49"/>
      <c r="G12" s="50">
        <v>0.23</v>
      </c>
      <c r="H12" s="7">
        <f t="shared" si="4"/>
        <v>0</v>
      </c>
      <c r="I12" s="7">
        <f t="shared" si="5"/>
        <v>0</v>
      </c>
      <c r="J12" s="7">
        <f t="shared" si="6"/>
        <v>0</v>
      </c>
      <c r="K12" s="7">
        <f t="shared" si="7"/>
        <v>0</v>
      </c>
      <c r="L12" s="55"/>
    </row>
    <row r="13" spans="1:81" ht="45" x14ac:dyDescent="0.25">
      <c r="A13" s="5" t="s">
        <v>243</v>
      </c>
      <c r="B13" s="5" t="s">
        <v>695</v>
      </c>
      <c r="C13" s="5" t="s">
        <v>696</v>
      </c>
      <c r="D13" s="5" t="s">
        <v>35</v>
      </c>
      <c r="E13" s="5">
        <v>10</v>
      </c>
      <c r="F13" s="49"/>
      <c r="G13" s="50">
        <v>0.23</v>
      </c>
      <c r="H13" s="7">
        <f t="shared" si="4"/>
        <v>0</v>
      </c>
      <c r="I13" s="7">
        <f t="shared" si="5"/>
        <v>0</v>
      </c>
      <c r="J13" s="7">
        <f t="shared" si="6"/>
        <v>0</v>
      </c>
      <c r="K13" s="7">
        <f t="shared" si="7"/>
        <v>0</v>
      </c>
      <c r="L13" s="55"/>
    </row>
    <row r="14" spans="1:81" ht="45" x14ac:dyDescent="0.25">
      <c r="A14" s="5" t="s">
        <v>244</v>
      </c>
      <c r="B14" s="5" t="s">
        <v>691</v>
      </c>
      <c r="C14" s="5" t="s">
        <v>692</v>
      </c>
      <c r="D14" s="5" t="s">
        <v>35</v>
      </c>
      <c r="E14" s="5">
        <v>10</v>
      </c>
      <c r="F14" s="49"/>
      <c r="G14" s="50">
        <v>0.23</v>
      </c>
      <c r="H14" s="7">
        <f t="shared" si="4"/>
        <v>0</v>
      </c>
      <c r="I14" s="7">
        <f t="shared" si="5"/>
        <v>0</v>
      </c>
      <c r="J14" s="7">
        <f t="shared" si="6"/>
        <v>0</v>
      </c>
      <c r="K14" s="7">
        <f t="shared" si="7"/>
        <v>0</v>
      </c>
      <c r="L14" s="55"/>
    </row>
    <row r="15" spans="1:81" ht="45" x14ac:dyDescent="0.25">
      <c r="A15" s="5" t="s">
        <v>245</v>
      </c>
      <c r="B15" s="5" t="s">
        <v>687</v>
      </c>
      <c r="C15" s="5" t="s">
        <v>686</v>
      </c>
      <c r="D15" s="5" t="s">
        <v>35</v>
      </c>
      <c r="E15" s="5">
        <v>4</v>
      </c>
      <c r="F15" s="49"/>
      <c r="G15" s="50">
        <v>0.23</v>
      </c>
      <c r="H15" s="7">
        <f t="shared" si="4"/>
        <v>0</v>
      </c>
      <c r="I15" s="7">
        <f t="shared" si="5"/>
        <v>0</v>
      </c>
      <c r="J15" s="7">
        <f t="shared" si="6"/>
        <v>0</v>
      </c>
      <c r="K15" s="7">
        <f t="shared" si="7"/>
        <v>0</v>
      </c>
      <c r="L15" s="55"/>
    </row>
    <row r="16" spans="1:81" ht="45" x14ac:dyDescent="0.25">
      <c r="A16" s="5" t="s">
        <v>246</v>
      </c>
      <c r="B16" s="5" t="s">
        <v>687</v>
      </c>
      <c r="C16" s="5" t="s">
        <v>697</v>
      </c>
      <c r="D16" s="5" t="s">
        <v>35</v>
      </c>
      <c r="E16" s="5">
        <v>5</v>
      </c>
      <c r="F16" s="49"/>
      <c r="G16" s="50">
        <v>0.23</v>
      </c>
      <c r="H16" s="7">
        <f t="shared" ref="H16:H79" si="8">F16*G16</f>
        <v>0</v>
      </c>
      <c r="I16" s="7">
        <f t="shared" ref="I16:I79" si="9">F16*E16</f>
        <v>0</v>
      </c>
      <c r="J16" s="7">
        <f t="shared" ref="J16:J79" si="10">H16*E16</f>
        <v>0</v>
      </c>
      <c r="K16" s="7">
        <f t="shared" ref="K16:K79" si="11">I16+J16</f>
        <v>0</v>
      </c>
      <c r="L16" s="55"/>
    </row>
    <row r="17" spans="1:12" ht="30" x14ac:dyDescent="0.25">
      <c r="A17" s="5" t="s">
        <v>247</v>
      </c>
      <c r="B17" s="5" t="s">
        <v>690</v>
      </c>
      <c r="C17" s="5" t="s">
        <v>683</v>
      </c>
      <c r="D17" s="5" t="s">
        <v>35</v>
      </c>
      <c r="E17" s="5">
        <v>15</v>
      </c>
      <c r="F17" s="49"/>
      <c r="G17" s="50">
        <v>0.23</v>
      </c>
      <c r="H17" s="7">
        <f t="shared" si="8"/>
        <v>0</v>
      </c>
      <c r="I17" s="7">
        <f t="shared" si="9"/>
        <v>0</v>
      </c>
      <c r="J17" s="7">
        <f t="shared" si="10"/>
        <v>0</v>
      </c>
      <c r="K17" s="7">
        <f t="shared" si="11"/>
        <v>0</v>
      </c>
      <c r="L17" s="55"/>
    </row>
    <row r="18" spans="1:12" ht="30" x14ac:dyDescent="0.25">
      <c r="A18" s="5" t="s">
        <v>248</v>
      </c>
      <c r="B18" s="5" t="s">
        <v>689</v>
      </c>
      <c r="C18" s="5" t="s">
        <v>684</v>
      </c>
      <c r="D18" s="5" t="s">
        <v>35</v>
      </c>
      <c r="E18" s="5">
        <v>10</v>
      </c>
      <c r="F18" s="49"/>
      <c r="G18" s="50">
        <v>0.23</v>
      </c>
      <c r="H18" s="7">
        <f t="shared" si="8"/>
        <v>0</v>
      </c>
      <c r="I18" s="7">
        <f t="shared" si="9"/>
        <v>0</v>
      </c>
      <c r="J18" s="7">
        <f t="shared" si="10"/>
        <v>0</v>
      </c>
      <c r="K18" s="7">
        <f t="shared" si="11"/>
        <v>0</v>
      </c>
      <c r="L18" s="55"/>
    </row>
    <row r="19" spans="1:12" ht="30" x14ac:dyDescent="0.25">
      <c r="A19" s="5" t="s">
        <v>249</v>
      </c>
      <c r="B19" s="5" t="s">
        <v>688</v>
      </c>
      <c r="C19" s="5" t="s">
        <v>685</v>
      </c>
      <c r="D19" s="5" t="s">
        <v>35</v>
      </c>
      <c r="E19" s="5">
        <f>2+10</f>
        <v>12</v>
      </c>
      <c r="F19" s="49"/>
      <c r="G19" s="50">
        <v>0.23</v>
      </c>
      <c r="H19" s="7">
        <f t="shared" si="8"/>
        <v>0</v>
      </c>
      <c r="I19" s="7">
        <f t="shared" si="9"/>
        <v>0</v>
      </c>
      <c r="J19" s="7">
        <f t="shared" si="10"/>
        <v>0</v>
      </c>
      <c r="K19" s="7">
        <f t="shared" si="11"/>
        <v>0</v>
      </c>
      <c r="L19" s="55"/>
    </row>
    <row r="20" spans="1:12" ht="105" x14ac:dyDescent="0.25">
      <c r="A20" s="5" t="s">
        <v>250</v>
      </c>
      <c r="B20" s="5" t="s">
        <v>149</v>
      </c>
      <c r="C20" s="5" t="s">
        <v>668</v>
      </c>
      <c r="D20" s="5" t="s">
        <v>35</v>
      </c>
      <c r="E20" s="5">
        <v>10</v>
      </c>
      <c r="F20" s="49"/>
      <c r="G20" s="50">
        <v>0.23</v>
      </c>
      <c r="H20" s="7">
        <f t="shared" si="8"/>
        <v>0</v>
      </c>
      <c r="I20" s="7">
        <f t="shared" si="9"/>
        <v>0</v>
      </c>
      <c r="J20" s="7">
        <f t="shared" si="10"/>
        <v>0</v>
      </c>
      <c r="K20" s="7">
        <f t="shared" si="11"/>
        <v>0</v>
      </c>
      <c r="L20" s="55"/>
    </row>
    <row r="21" spans="1:12" ht="105" x14ac:dyDescent="0.25">
      <c r="A21" s="5" t="s">
        <v>251</v>
      </c>
      <c r="B21" s="5" t="s">
        <v>148</v>
      </c>
      <c r="C21" s="5" t="s">
        <v>667</v>
      </c>
      <c r="D21" s="5" t="s">
        <v>35</v>
      </c>
      <c r="E21" s="5">
        <v>10</v>
      </c>
      <c r="F21" s="49"/>
      <c r="G21" s="50">
        <v>0.23</v>
      </c>
      <c r="H21" s="7">
        <f t="shared" si="8"/>
        <v>0</v>
      </c>
      <c r="I21" s="7">
        <f t="shared" si="9"/>
        <v>0</v>
      </c>
      <c r="J21" s="7">
        <f t="shared" si="10"/>
        <v>0</v>
      </c>
      <c r="K21" s="7">
        <f t="shared" si="11"/>
        <v>0</v>
      </c>
      <c r="L21" s="55"/>
    </row>
    <row r="22" spans="1:12" ht="45" x14ac:dyDescent="0.25">
      <c r="A22" s="5" t="s">
        <v>252</v>
      </c>
      <c r="B22" s="5" t="s">
        <v>678</v>
      </c>
      <c r="C22" s="5" t="s">
        <v>682</v>
      </c>
      <c r="D22" s="5" t="s">
        <v>35</v>
      </c>
      <c r="E22" s="5">
        <v>2</v>
      </c>
      <c r="F22" s="49"/>
      <c r="G22" s="50">
        <v>0.23</v>
      </c>
      <c r="H22" s="7">
        <f t="shared" si="8"/>
        <v>0</v>
      </c>
      <c r="I22" s="7">
        <f t="shared" si="9"/>
        <v>0</v>
      </c>
      <c r="J22" s="7">
        <f t="shared" si="10"/>
        <v>0</v>
      </c>
      <c r="K22" s="7">
        <f t="shared" si="11"/>
        <v>0</v>
      </c>
      <c r="L22" s="55"/>
    </row>
    <row r="23" spans="1:12" ht="45" x14ac:dyDescent="0.25">
      <c r="A23" s="5" t="s">
        <v>253</v>
      </c>
      <c r="B23" s="5" t="s">
        <v>62</v>
      </c>
      <c r="C23" s="5" t="s">
        <v>659</v>
      </c>
      <c r="D23" s="5" t="s">
        <v>35</v>
      </c>
      <c r="E23" s="5">
        <v>10</v>
      </c>
      <c r="F23" s="49"/>
      <c r="G23" s="50">
        <v>0.23</v>
      </c>
      <c r="H23" s="7">
        <f t="shared" si="8"/>
        <v>0</v>
      </c>
      <c r="I23" s="7">
        <f t="shared" si="9"/>
        <v>0</v>
      </c>
      <c r="J23" s="7">
        <f t="shared" si="10"/>
        <v>0</v>
      </c>
      <c r="K23" s="7">
        <f t="shared" si="11"/>
        <v>0</v>
      </c>
      <c r="L23" s="55"/>
    </row>
    <row r="24" spans="1:12" ht="45" x14ac:dyDescent="0.25">
      <c r="A24" s="5" t="s">
        <v>254</v>
      </c>
      <c r="B24" s="5" t="s">
        <v>662</v>
      </c>
      <c r="C24" s="5" t="s">
        <v>663</v>
      </c>
      <c r="D24" s="5" t="s">
        <v>35</v>
      </c>
      <c r="E24" s="5">
        <v>10</v>
      </c>
      <c r="F24" s="49"/>
      <c r="G24" s="50">
        <v>0.23</v>
      </c>
      <c r="H24" s="7">
        <f t="shared" si="8"/>
        <v>0</v>
      </c>
      <c r="I24" s="7">
        <f t="shared" si="9"/>
        <v>0</v>
      </c>
      <c r="J24" s="7">
        <f t="shared" si="10"/>
        <v>0</v>
      </c>
      <c r="K24" s="7">
        <f t="shared" si="11"/>
        <v>0</v>
      </c>
      <c r="L24" s="55"/>
    </row>
    <row r="25" spans="1:12" ht="45" x14ac:dyDescent="0.25">
      <c r="A25" s="5" t="s">
        <v>255</v>
      </c>
      <c r="B25" s="5" t="s">
        <v>63</v>
      </c>
      <c r="C25" s="5" t="s">
        <v>660</v>
      </c>
      <c r="D25" s="5" t="s">
        <v>35</v>
      </c>
      <c r="E25" s="5">
        <f>10+6+15</f>
        <v>31</v>
      </c>
      <c r="F25" s="49"/>
      <c r="G25" s="50">
        <v>0.23</v>
      </c>
      <c r="H25" s="7">
        <f t="shared" si="8"/>
        <v>0</v>
      </c>
      <c r="I25" s="7">
        <f t="shared" si="9"/>
        <v>0</v>
      </c>
      <c r="J25" s="7">
        <f t="shared" si="10"/>
        <v>0</v>
      </c>
      <c r="K25" s="7">
        <f t="shared" si="11"/>
        <v>0</v>
      </c>
      <c r="L25" s="55"/>
    </row>
    <row r="26" spans="1:12" ht="45" x14ac:dyDescent="0.25">
      <c r="A26" s="5" t="s">
        <v>256</v>
      </c>
      <c r="B26" s="5" t="s">
        <v>64</v>
      </c>
      <c r="C26" s="5" t="s">
        <v>661</v>
      </c>
      <c r="D26" s="5" t="s">
        <v>35</v>
      </c>
      <c r="E26" s="5">
        <f>5+10+15</f>
        <v>30</v>
      </c>
      <c r="F26" s="49"/>
      <c r="G26" s="50">
        <v>0.23</v>
      </c>
      <c r="H26" s="7">
        <f t="shared" si="8"/>
        <v>0</v>
      </c>
      <c r="I26" s="7">
        <f t="shared" si="9"/>
        <v>0</v>
      </c>
      <c r="J26" s="7">
        <f t="shared" si="10"/>
        <v>0</v>
      </c>
      <c r="K26" s="7">
        <f t="shared" si="11"/>
        <v>0</v>
      </c>
      <c r="L26" s="55"/>
    </row>
    <row r="27" spans="1:12" ht="45" x14ac:dyDescent="0.25">
      <c r="A27" s="5" t="s">
        <v>257</v>
      </c>
      <c r="B27" s="5" t="s">
        <v>670</v>
      </c>
      <c r="C27" s="5" t="s">
        <v>672</v>
      </c>
      <c r="D27" s="5" t="s">
        <v>35</v>
      </c>
      <c r="E27" s="5">
        <v>3</v>
      </c>
      <c r="F27" s="49"/>
      <c r="G27" s="50">
        <v>0.23</v>
      </c>
      <c r="H27" s="7">
        <f t="shared" si="8"/>
        <v>0</v>
      </c>
      <c r="I27" s="7">
        <f t="shared" si="9"/>
        <v>0</v>
      </c>
      <c r="J27" s="7">
        <f t="shared" si="10"/>
        <v>0</v>
      </c>
      <c r="K27" s="7">
        <f t="shared" si="11"/>
        <v>0</v>
      </c>
      <c r="L27" s="55"/>
    </row>
    <row r="28" spans="1:12" ht="45" x14ac:dyDescent="0.25">
      <c r="A28" s="5" t="s">
        <v>258</v>
      </c>
      <c r="B28" s="5" t="s">
        <v>671</v>
      </c>
      <c r="C28" s="5" t="s">
        <v>673</v>
      </c>
      <c r="D28" s="5" t="s">
        <v>35</v>
      </c>
      <c r="E28" s="5">
        <v>3</v>
      </c>
      <c r="F28" s="49"/>
      <c r="G28" s="50">
        <v>0.23</v>
      </c>
      <c r="H28" s="7">
        <f t="shared" si="8"/>
        <v>0</v>
      </c>
      <c r="I28" s="7">
        <f t="shared" si="9"/>
        <v>0</v>
      </c>
      <c r="J28" s="7">
        <f t="shared" si="10"/>
        <v>0</v>
      </c>
      <c r="K28" s="7">
        <f t="shared" si="11"/>
        <v>0</v>
      </c>
      <c r="L28" s="55"/>
    </row>
    <row r="29" spans="1:12" ht="45" x14ac:dyDescent="0.25">
      <c r="A29" s="5" t="s">
        <v>259</v>
      </c>
      <c r="B29" s="5" t="s">
        <v>161</v>
      </c>
      <c r="C29" s="5" t="s">
        <v>162</v>
      </c>
      <c r="D29" s="5" t="s">
        <v>35</v>
      </c>
      <c r="E29" s="5">
        <v>5</v>
      </c>
      <c r="F29" s="49"/>
      <c r="G29" s="50">
        <v>0.23</v>
      </c>
      <c r="H29" s="7">
        <f t="shared" si="8"/>
        <v>0</v>
      </c>
      <c r="I29" s="7">
        <f t="shared" si="9"/>
        <v>0</v>
      </c>
      <c r="J29" s="7">
        <f t="shared" si="10"/>
        <v>0</v>
      </c>
      <c r="K29" s="7">
        <f t="shared" si="11"/>
        <v>0</v>
      </c>
      <c r="L29" s="55"/>
    </row>
    <row r="30" spans="1:12" ht="45" x14ac:dyDescent="0.25">
      <c r="A30" s="5" t="s">
        <v>260</v>
      </c>
      <c r="B30" s="5" t="s">
        <v>163</v>
      </c>
      <c r="C30" s="5" t="s">
        <v>164</v>
      </c>
      <c r="D30" s="5" t="s">
        <v>35</v>
      </c>
      <c r="E30" s="5">
        <v>5</v>
      </c>
      <c r="F30" s="49"/>
      <c r="G30" s="50">
        <v>0.23</v>
      </c>
      <c r="H30" s="7">
        <f t="shared" si="8"/>
        <v>0</v>
      </c>
      <c r="I30" s="7">
        <f t="shared" si="9"/>
        <v>0</v>
      </c>
      <c r="J30" s="7">
        <f t="shared" si="10"/>
        <v>0</v>
      </c>
      <c r="K30" s="7">
        <f t="shared" si="11"/>
        <v>0</v>
      </c>
      <c r="L30" s="55"/>
    </row>
    <row r="31" spans="1:12" ht="45" x14ac:dyDescent="0.25">
      <c r="A31" s="5" t="s">
        <v>261</v>
      </c>
      <c r="B31" s="5" t="s">
        <v>677</v>
      </c>
      <c r="C31" s="5" t="s">
        <v>675</v>
      </c>
      <c r="D31" s="5" t="s">
        <v>35</v>
      </c>
      <c r="E31" s="5">
        <v>3</v>
      </c>
      <c r="F31" s="49"/>
      <c r="G31" s="50">
        <v>0.23</v>
      </c>
      <c r="H31" s="7">
        <f t="shared" si="8"/>
        <v>0</v>
      </c>
      <c r="I31" s="7">
        <f t="shared" si="9"/>
        <v>0</v>
      </c>
      <c r="J31" s="7">
        <f t="shared" si="10"/>
        <v>0</v>
      </c>
      <c r="K31" s="7">
        <f t="shared" si="11"/>
        <v>0</v>
      </c>
      <c r="L31" s="55"/>
    </row>
    <row r="32" spans="1:12" ht="45" x14ac:dyDescent="0.25">
      <c r="A32" s="5" t="s">
        <v>262</v>
      </c>
      <c r="B32" s="5" t="s">
        <v>676</v>
      </c>
      <c r="C32" s="5" t="s">
        <v>674</v>
      </c>
      <c r="D32" s="5" t="s">
        <v>35</v>
      </c>
      <c r="E32" s="5">
        <v>3</v>
      </c>
      <c r="F32" s="49"/>
      <c r="G32" s="50">
        <v>0.23</v>
      </c>
      <c r="H32" s="7">
        <f t="shared" si="8"/>
        <v>0</v>
      </c>
      <c r="I32" s="7">
        <f t="shared" si="9"/>
        <v>0</v>
      </c>
      <c r="J32" s="7">
        <f t="shared" si="10"/>
        <v>0</v>
      </c>
      <c r="K32" s="7">
        <f t="shared" si="11"/>
        <v>0</v>
      </c>
      <c r="L32" s="55"/>
    </row>
    <row r="33" spans="1:81" ht="30" x14ac:dyDescent="0.25">
      <c r="A33" s="5" t="s">
        <v>263</v>
      </c>
      <c r="B33" s="5" t="s">
        <v>151</v>
      </c>
      <c r="C33" s="5" t="s">
        <v>669</v>
      </c>
      <c r="D33" s="5" t="s">
        <v>35</v>
      </c>
      <c r="E33" s="5">
        <v>2</v>
      </c>
      <c r="F33" s="49"/>
      <c r="G33" s="50">
        <v>0.23</v>
      </c>
      <c r="H33" s="7">
        <f t="shared" si="8"/>
        <v>0</v>
      </c>
      <c r="I33" s="7">
        <f t="shared" si="9"/>
        <v>0</v>
      </c>
      <c r="J33" s="7">
        <f t="shared" si="10"/>
        <v>0</v>
      </c>
      <c r="K33" s="7">
        <f t="shared" si="11"/>
        <v>0</v>
      </c>
      <c r="L33" s="55"/>
    </row>
    <row r="34" spans="1:81" ht="75" x14ac:dyDescent="0.25">
      <c r="A34" s="5" t="s">
        <v>264</v>
      </c>
      <c r="B34" s="5" t="s">
        <v>143</v>
      </c>
      <c r="C34" s="5" t="s">
        <v>664</v>
      </c>
      <c r="D34" s="5" t="s">
        <v>35</v>
      </c>
      <c r="E34" s="5">
        <v>4</v>
      </c>
      <c r="F34" s="49"/>
      <c r="G34" s="50">
        <v>0.23</v>
      </c>
      <c r="H34" s="7">
        <f t="shared" si="8"/>
        <v>0</v>
      </c>
      <c r="I34" s="7">
        <f t="shared" si="9"/>
        <v>0</v>
      </c>
      <c r="J34" s="7">
        <f t="shared" si="10"/>
        <v>0</v>
      </c>
      <c r="K34" s="7">
        <f t="shared" si="11"/>
        <v>0</v>
      </c>
      <c r="L34" s="55"/>
    </row>
    <row r="35" spans="1:81" ht="30" x14ac:dyDescent="0.25">
      <c r="A35" s="5" t="s">
        <v>265</v>
      </c>
      <c r="B35" s="5" t="s">
        <v>220</v>
      </c>
      <c r="C35" s="5" t="s">
        <v>679</v>
      </c>
      <c r="D35" s="5" t="s">
        <v>35</v>
      </c>
      <c r="E35" s="5">
        <v>2</v>
      </c>
      <c r="F35" s="49"/>
      <c r="G35" s="50">
        <v>0.23</v>
      </c>
      <c r="H35" s="7">
        <f t="shared" si="8"/>
        <v>0</v>
      </c>
      <c r="I35" s="7">
        <f t="shared" si="9"/>
        <v>0</v>
      </c>
      <c r="J35" s="7">
        <f t="shared" si="10"/>
        <v>0</v>
      </c>
      <c r="K35" s="7">
        <f t="shared" si="11"/>
        <v>0</v>
      </c>
      <c r="L35" s="55"/>
    </row>
    <row r="36" spans="1:81" s="11" customFormat="1" ht="45" x14ac:dyDescent="0.25">
      <c r="A36" s="5" t="s">
        <v>266</v>
      </c>
      <c r="B36" s="5" t="s">
        <v>1113</v>
      </c>
      <c r="C36" s="5" t="s">
        <v>1085</v>
      </c>
      <c r="D36" s="5" t="s">
        <v>1086</v>
      </c>
      <c r="E36" s="5">
        <f>3+4+1</f>
        <v>8</v>
      </c>
      <c r="F36" s="49"/>
      <c r="G36" s="50">
        <v>0.23</v>
      </c>
      <c r="H36" s="7">
        <f t="shared" si="8"/>
        <v>0</v>
      </c>
      <c r="I36" s="7">
        <f t="shared" si="9"/>
        <v>0</v>
      </c>
      <c r="J36" s="7">
        <f t="shared" si="10"/>
        <v>0</v>
      </c>
      <c r="K36" s="7">
        <f t="shared" si="11"/>
        <v>0</v>
      </c>
      <c r="L36" s="55"/>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row>
    <row r="37" spans="1:81" ht="75" x14ac:dyDescent="0.25">
      <c r="A37" s="5" t="s">
        <v>267</v>
      </c>
      <c r="B37" s="5" t="s">
        <v>146</v>
      </c>
      <c r="C37" s="5" t="s">
        <v>665</v>
      </c>
      <c r="D37" s="5" t="s">
        <v>515</v>
      </c>
      <c r="E37" s="5">
        <v>1</v>
      </c>
      <c r="F37" s="49"/>
      <c r="G37" s="50">
        <v>0.23</v>
      </c>
      <c r="H37" s="7">
        <f t="shared" si="8"/>
        <v>0</v>
      </c>
      <c r="I37" s="7">
        <f t="shared" si="9"/>
        <v>0</v>
      </c>
      <c r="J37" s="7">
        <f t="shared" si="10"/>
        <v>0</v>
      </c>
      <c r="K37" s="7">
        <f t="shared" si="11"/>
        <v>0</v>
      </c>
      <c r="L37" s="55"/>
    </row>
    <row r="38" spans="1:81" ht="75" x14ac:dyDescent="0.25">
      <c r="A38" s="5" t="s">
        <v>268</v>
      </c>
      <c r="B38" s="5" t="s">
        <v>147</v>
      </c>
      <c r="C38" s="5" t="s">
        <v>666</v>
      </c>
      <c r="D38" s="5" t="s">
        <v>515</v>
      </c>
      <c r="E38" s="5">
        <v>1</v>
      </c>
      <c r="F38" s="49"/>
      <c r="G38" s="50">
        <v>0.23</v>
      </c>
      <c r="H38" s="7">
        <f t="shared" si="8"/>
        <v>0</v>
      </c>
      <c r="I38" s="7">
        <f t="shared" si="9"/>
        <v>0</v>
      </c>
      <c r="J38" s="7">
        <f t="shared" si="10"/>
        <v>0</v>
      </c>
      <c r="K38" s="7">
        <f t="shared" si="11"/>
        <v>0</v>
      </c>
      <c r="L38" s="55"/>
    </row>
    <row r="39" spans="1:81" ht="30" x14ac:dyDescent="0.25">
      <c r="A39" s="5" t="s">
        <v>269</v>
      </c>
      <c r="B39" s="5" t="s">
        <v>656</v>
      </c>
      <c r="C39" s="5" t="s">
        <v>655</v>
      </c>
      <c r="D39" s="5" t="s">
        <v>654</v>
      </c>
      <c r="E39" s="5">
        <f>1+4</f>
        <v>5</v>
      </c>
      <c r="F39" s="49"/>
      <c r="G39" s="50">
        <v>0.23</v>
      </c>
      <c r="H39" s="7">
        <f t="shared" si="8"/>
        <v>0</v>
      </c>
      <c r="I39" s="7">
        <f t="shared" si="9"/>
        <v>0</v>
      </c>
      <c r="J39" s="7">
        <f t="shared" si="10"/>
        <v>0</v>
      </c>
      <c r="K39" s="7">
        <f t="shared" si="11"/>
        <v>0</v>
      </c>
      <c r="L39" s="55"/>
    </row>
    <row r="40" spans="1:81" ht="30" x14ac:dyDescent="0.25">
      <c r="A40" s="5" t="s">
        <v>270</v>
      </c>
      <c r="B40" s="5" t="s">
        <v>652</v>
      </c>
      <c r="C40" s="5" t="s">
        <v>653</v>
      </c>
      <c r="D40" s="5" t="s">
        <v>654</v>
      </c>
      <c r="E40" s="5">
        <f>1+4</f>
        <v>5</v>
      </c>
      <c r="F40" s="49"/>
      <c r="G40" s="50">
        <v>0.23</v>
      </c>
      <c r="H40" s="7">
        <f t="shared" si="8"/>
        <v>0</v>
      </c>
      <c r="I40" s="7">
        <f t="shared" si="9"/>
        <v>0</v>
      </c>
      <c r="J40" s="7">
        <f t="shared" si="10"/>
        <v>0</v>
      </c>
      <c r="K40" s="7">
        <f t="shared" si="11"/>
        <v>0</v>
      </c>
      <c r="L40" s="55"/>
    </row>
    <row r="41" spans="1:81" ht="30" x14ac:dyDescent="0.25">
      <c r="A41" s="5" t="s">
        <v>271</v>
      </c>
      <c r="B41" s="5" t="s">
        <v>681</v>
      </c>
      <c r="C41" s="5" t="s">
        <v>680</v>
      </c>
      <c r="D41" s="5" t="s">
        <v>35</v>
      </c>
      <c r="E41" s="5">
        <v>1</v>
      </c>
      <c r="F41" s="49"/>
      <c r="G41" s="50">
        <v>0.23</v>
      </c>
      <c r="H41" s="7">
        <f t="shared" si="8"/>
        <v>0</v>
      </c>
      <c r="I41" s="7">
        <f t="shared" si="9"/>
        <v>0</v>
      </c>
      <c r="J41" s="7">
        <f t="shared" si="10"/>
        <v>0</v>
      </c>
      <c r="K41" s="7">
        <f t="shared" si="11"/>
        <v>0</v>
      </c>
      <c r="L41" s="55"/>
    </row>
    <row r="42" spans="1:81" ht="60" x14ac:dyDescent="0.25">
      <c r="A42" s="5" t="s">
        <v>272</v>
      </c>
      <c r="B42" s="5" t="s">
        <v>111</v>
      </c>
      <c r="C42" s="5" t="s">
        <v>112</v>
      </c>
      <c r="D42" s="5" t="s">
        <v>3</v>
      </c>
      <c r="E42" s="5">
        <f>1+1+1</f>
        <v>3</v>
      </c>
      <c r="F42" s="49"/>
      <c r="G42" s="50">
        <v>0.23</v>
      </c>
      <c r="H42" s="7">
        <f t="shared" si="8"/>
        <v>0</v>
      </c>
      <c r="I42" s="7">
        <f t="shared" si="9"/>
        <v>0</v>
      </c>
      <c r="J42" s="7">
        <f t="shared" si="10"/>
        <v>0</v>
      </c>
      <c r="K42" s="7">
        <f t="shared" si="11"/>
        <v>0</v>
      </c>
      <c r="L42" s="55"/>
    </row>
    <row r="43" spans="1:81" ht="45" x14ac:dyDescent="0.25">
      <c r="A43" s="5" t="s">
        <v>273</v>
      </c>
      <c r="B43" s="5" t="s">
        <v>1052</v>
      </c>
      <c r="C43" s="5" t="s">
        <v>535</v>
      </c>
      <c r="D43" s="5" t="s">
        <v>35</v>
      </c>
      <c r="E43" s="5">
        <f>2+1</f>
        <v>3</v>
      </c>
      <c r="F43" s="49"/>
      <c r="G43" s="50">
        <v>0.23</v>
      </c>
      <c r="H43" s="7">
        <f t="shared" si="8"/>
        <v>0</v>
      </c>
      <c r="I43" s="7">
        <f t="shared" si="9"/>
        <v>0</v>
      </c>
      <c r="J43" s="7">
        <f t="shared" si="10"/>
        <v>0</v>
      </c>
      <c r="K43" s="7">
        <f t="shared" si="11"/>
        <v>0</v>
      </c>
      <c r="L43" s="55"/>
    </row>
    <row r="44" spans="1:81" ht="45" x14ac:dyDescent="0.25">
      <c r="A44" s="5" t="s">
        <v>274</v>
      </c>
      <c r="B44" s="5" t="s">
        <v>71</v>
      </c>
      <c r="C44" s="5" t="s">
        <v>72</v>
      </c>
      <c r="D44" s="5" t="s">
        <v>35</v>
      </c>
      <c r="E44" s="5">
        <v>1</v>
      </c>
      <c r="F44" s="49"/>
      <c r="G44" s="50">
        <v>0.23</v>
      </c>
      <c r="H44" s="7">
        <f t="shared" si="8"/>
        <v>0</v>
      </c>
      <c r="I44" s="7">
        <f t="shared" si="9"/>
        <v>0</v>
      </c>
      <c r="J44" s="7">
        <f t="shared" si="10"/>
        <v>0</v>
      </c>
      <c r="K44" s="7">
        <f t="shared" si="11"/>
        <v>0</v>
      </c>
      <c r="L44" s="55"/>
    </row>
    <row r="45" spans="1:81" ht="60" x14ac:dyDescent="0.25">
      <c r="A45" s="5" t="s">
        <v>275</v>
      </c>
      <c r="B45" s="5" t="s">
        <v>705</v>
      </c>
      <c r="C45" s="5" t="s">
        <v>704</v>
      </c>
      <c r="D45" s="5" t="s">
        <v>35</v>
      </c>
      <c r="E45" s="5">
        <f>1+2+2</f>
        <v>5</v>
      </c>
      <c r="F45" s="49"/>
      <c r="G45" s="50">
        <v>0.23</v>
      </c>
      <c r="H45" s="7">
        <f t="shared" si="8"/>
        <v>0</v>
      </c>
      <c r="I45" s="7">
        <f t="shared" si="9"/>
        <v>0</v>
      </c>
      <c r="J45" s="7">
        <f t="shared" si="10"/>
        <v>0</v>
      </c>
      <c r="K45" s="7">
        <f t="shared" si="11"/>
        <v>0</v>
      </c>
      <c r="L45" s="55"/>
    </row>
    <row r="46" spans="1:81" ht="45" x14ac:dyDescent="0.25">
      <c r="A46" s="5" t="s">
        <v>276</v>
      </c>
      <c r="B46" s="5" t="s">
        <v>706</v>
      </c>
      <c r="C46" s="5" t="s">
        <v>707</v>
      </c>
      <c r="D46" s="5" t="s">
        <v>35</v>
      </c>
      <c r="E46" s="5">
        <v>1</v>
      </c>
      <c r="F46" s="49"/>
      <c r="G46" s="50">
        <v>0.23</v>
      </c>
      <c r="H46" s="7">
        <f t="shared" si="8"/>
        <v>0</v>
      </c>
      <c r="I46" s="7">
        <f t="shared" si="9"/>
        <v>0</v>
      </c>
      <c r="J46" s="7">
        <f t="shared" si="10"/>
        <v>0</v>
      </c>
      <c r="K46" s="7">
        <f t="shared" si="11"/>
        <v>0</v>
      </c>
      <c r="L46" s="55"/>
    </row>
    <row r="47" spans="1:81" ht="75" x14ac:dyDescent="0.25">
      <c r="A47" s="5" t="s">
        <v>277</v>
      </c>
      <c r="B47" s="5" t="s">
        <v>91</v>
      </c>
      <c r="C47" s="5" t="s">
        <v>92</v>
      </c>
      <c r="D47" s="5" t="s">
        <v>35</v>
      </c>
      <c r="E47" s="5">
        <f>2</f>
        <v>2</v>
      </c>
      <c r="F47" s="49"/>
      <c r="G47" s="50">
        <v>0.23</v>
      </c>
      <c r="H47" s="7">
        <f t="shared" si="8"/>
        <v>0</v>
      </c>
      <c r="I47" s="7">
        <f t="shared" si="9"/>
        <v>0</v>
      </c>
      <c r="J47" s="7">
        <f t="shared" si="10"/>
        <v>0</v>
      </c>
      <c r="K47" s="7">
        <f t="shared" si="11"/>
        <v>0</v>
      </c>
      <c r="L47" s="55"/>
    </row>
    <row r="48" spans="1:81" ht="45" x14ac:dyDescent="0.25">
      <c r="A48" s="5" t="s">
        <v>278</v>
      </c>
      <c r="B48" s="12" t="s">
        <v>145</v>
      </c>
      <c r="C48" s="5" t="s">
        <v>774</v>
      </c>
      <c r="D48" s="5" t="s">
        <v>515</v>
      </c>
      <c r="E48" s="5">
        <v>2</v>
      </c>
      <c r="F48" s="49"/>
      <c r="G48" s="50">
        <v>0.23</v>
      </c>
      <c r="H48" s="7">
        <f t="shared" si="8"/>
        <v>0</v>
      </c>
      <c r="I48" s="7">
        <f t="shared" si="9"/>
        <v>0</v>
      </c>
      <c r="J48" s="7">
        <f t="shared" si="10"/>
        <v>0</v>
      </c>
      <c r="K48" s="7">
        <f t="shared" si="11"/>
        <v>0</v>
      </c>
      <c r="L48" s="55"/>
    </row>
    <row r="49" spans="1:12" ht="30" x14ac:dyDescent="0.25">
      <c r="A49" s="5" t="s">
        <v>279</v>
      </c>
      <c r="B49" s="5" t="s">
        <v>150</v>
      </c>
      <c r="C49" s="5" t="s">
        <v>775</v>
      </c>
      <c r="D49" s="5" t="s">
        <v>515</v>
      </c>
      <c r="E49" s="5">
        <v>2</v>
      </c>
      <c r="F49" s="49"/>
      <c r="G49" s="50">
        <v>0.23</v>
      </c>
      <c r="H49" s="7">
        <f t="shared" si="8"/>
        <v>0</v>
      </c>
      <c r="I49" s="7">
        <f t="shared" si="9"/>
        <v>0</v>
      </c>
      <c r="J49" s="7">
        <f t="shared" si="10"/>
        <v>0</v>
      </c>
      <c r="K49" s="7">
        <f t="shared" si="11"/>
        <v>0</v>
      </c>
      <c r="L49" s="55"/>
    </row>
    <row r="50" spans="1:12" ht="30" x14ac:dyDescent="0.25">
      <c r="A50" s="5" t="s">
        <v>280</v>
      </c>
      <c r="B50" s="5" t="s">
        <v>217</v>
      </c>
      <c r="C50" s="5" t="s">
        <v>785</v>
      </c>
      <c r="D50" s="5" t="s">
        <v>35</v>
      </c>
      <c r="E50" s="5">
        <f>1+1</f>
        <v>2</v>
      </c>
      <c r="F50" s="49"/>
      <c r="G50" s="50">
        <v>0.23</v>
      </c>
      <c r="H50" s="7">
        <f t="shared" si="8"/>
        <v>0</v>
      </c>
      <c r="I50" s="7">
        <f t="shared" si="9"/>
        <v>0</v>
      </c>
      <c r="J50" s="7">
        <f t="shared" si="10"/>
        <v>0</v>
      </c>
      <c r="K50" s="7">
        <f t="shared" si="11"/>
        <v>0</v>
      </c>
      <c r="L50" s="55"/>
    </row>
    <row r="51" spans="1:12" ht="30" x14ac:dyDescent="0.25">
      <c r="A51" s="5" t="s">
        <v>281</v>
      </c>
      <c r="B51" s="5" t="s">
        <v>33</v>
      </c>
      <c r="C51" s="5" t="s">
        <v>34</v>
      </c>
      <c r="D51" s="5" t="s">
        <v>35</v>
      </c>
      <c r="E51" s="5">
        <f>4+1</f>
        <v>5</v>
      </c>
      <c r="F51" s="49"/>
      <c r="G51" s="50">
        <v>0.23</v>
      </c>
      <c r="H51" s="7">
        <f t="shared" si="8"/>
        <v>0</v>
      </c>
      <c r="I51" s="7">
        <f t="shared" si="9"/>
        <v>0</v>
      </c>
      <c r="J51" s="7">
        <f t="shared" si="10"/>
        <v>0</v>
      </c>
      <c r="K51" s="7">
        <f t="shared" si="11"/>
        <v>0</v>
      </c>
      <c r="L51" s="55"/>
    </row>
    <row r="52" spans="1:12" ht="30" x14ac:dyDescent="0.25">
      <c r="A52" s="5" t="s">
        <v>282</v>
      </c>
      <c r="B52" s="5" t="s">
        <v>222</v>
      </c>
      <c r="C52" s="5" t="s">
        <v>493</v>
      </c>
      <c r="D52" s="5" t="s">
        <v>3</v>
      </c>
      <c r="E52" s="5">
        <v>2</v>
      </c>
      <c r="F52" s="49"/>
      <c r="G52" s="50">
        <v>0.23</v>
      </c>
      <c r="H52" s="7">
        <f t="shared" si="8"/>
        <v>0</v>
      </c>
      <c r="I52" s="7">
        <f t="shared" si="9"/>
        <v>0</v>
      </c>
      <c r="J52" s="7">
        <f t="shared" si="10"/>
        <v>0</v>
      </c>
      <c r="K52" s="7">
        <f t="shared" si="11"/>
        <v>0</v>
      </c>
      <c r="L52" s="55"/>
    </row>
    <row r="53" spans="1:12" ht="30" x14ac:dyDescent="0.25">
      <c r="A53" s="5" t="s">
        <v>283</v>
      </c>
      <c r="B53" s="5" t="s">
        <v>0</v>
      </c>
      <c r="C53" s="5" t="s">
        <v>494</v>
      </c>
      <c r="D53" s="5" t="s">
        <v>3</v>
      </c>
      <c r="E53" s="5">
        <v>1</v>
      </c>
      <c r="F53" s="49"/>
      <c r="G53" s="50">
        <v>0.23</v>
      </c>
      <c r="H53" s="7">
        <f t="shared" si="8"/>
        <v>0</v>
      </c>
      <c r="I53" s="7">
        <f t="shared" si="9"/>
        <v>0</v>
      </c>
      <c r="J53" s="7">
        <f t="shared" si="10"/>
        <v>0</v>
      </c>
      <c r="K53" s="7">
        <f t="shared" si="11"/>
        <v>0</v>
      </c>
      <c r="L53" s="55"/>
    </row>
    <row r="54" spans="1:12" ht="30" x14ac:dyDescent="0.25">
      <c r="A54" s="5" t="s">
        <v>284</v>
      </c>
      <c r="B54" s="5" t="s">
        <v>989</v>
      </c>
      <c r="C54" s="5" t="s">
        <v>991</v>
      </c>
      <c r="D54" s="5" t="s">
        <v>3</v>
      </c>
      <c r="E54" s="5">
        <v>1</v>
      </c>
      <c r="F54" s="49"/>
      <c r="G54" s="50">
        <v>0.23</v>
      </c>
      <c r="H54" s="7">
        <f t="shared" si="8"/>
        <v>0</v>
      </c>
      <c r="I54" s="7">
        <f t="shared" si="9"/>
        <v>0</v>
      </c>
      <c r="J54" s="7">
        <f t="shared" si="10"/>
        <v>0</v>
      </c>
      <c r="K54" s="7">
        <f t="shared" si="11"/>
        <v>0</v>
      </c>
      <c r="L54" s="55"/>
    </row>
    <row r="55" spans="1:12" ht="30" x14ac:dyDescent="0.25">
      <c r="A55" s="5" t="s">
        <v>285</v>
      </c>
      <c r="B55" s="5" t="s">
        <v>227</v>
      </c>
      <c r="C55" s="5" t="s">
        <v>496</v>
      </c>
      <c r="D55" s="5" t="s">
        <v>3</v>
      </c>
      <c r="E55" s="5">
        <v>1</v>
      </c>
      <c r="F55" s="49"/>
      <c r="G55" s="50">
        <v>0.23</v>
      </c>
      <c r="H55" s="7">
        <f t="shared" si="8"/>
        <v>0</v>
      </c>
      <c r="I55" s="7">
        <f t="shared" si="9"/>
        <v>0</v>
      </c>
      <c r="J55" s="7">
        <f t="shared" si="10"/>
        <v>0</v>
      </c>
      <c r="K55" s="7">
        <f t="shared" si="11"/>
        <v>0</v>
      </c>
      <c r="L55" s="55"/>
    </row>
    <row r="56" spans="1:12" ht="30" x14ac:dyDescent="0.25">
      <c r="A56" s="5" t="s">
        <v>286</v>
      </c>
      <c r="B56" s="5" t="s">
        <v>227</v>
      </c>
      <c r="C56" s="5" t="s">
        <v>497</v>
      </c>
      <c r="D56" s="5" t="s">
        <v>3</v>
      </c>
      <c r="E56" s="5">
        <v>1</v>
      </c>
      <c r="F56" s="49"/>
      <c r="G56" s="50">
        <v>0.23</v>
      </c>
      <c r="H56" s="7">
        <f t="shared" si="8"/>
        <v>0</v>
      </c>
      <c r="I56" s="7">
        <f t="shared" si="9"/>
        <v>0</v>
      </c>
      <c r="J56" s="7">
        <f t="shared" si="10"/>
        <v>0</v>
      </c>
      <c r="K56" s="7">
        <f t="shared" si="11"/>
        <v>0</v>
      </c>
      <c r="L56" s="55"/>
    </row>
    <row r="57" spans="1:12" ht="30" x14ac:dyDescent="0.25">
      <c r="A57" s="5" t="s">
        <v>287</v>
      </c>
      <c r="B57" s="5" t="s">
        <v>227</v>
      </c>
      <c r="C57" s="5" t="s">
        <v>498</v>
      </c>
      <c r="D57" s="5" t="s">
        <v>3</v>
      </c>
      <c r="E57" s="5">
        <v>1</v>
      </c>
      <c r="F57" s="49"/>
      <c r="G57" s="50">
        <v>0.23</v>
      </c>
      <c r="H57" s="7">
        <f t="shared" si="8"/>
        <v>0</v>
      </c>
      <c r="I57" s="7">
        <f t="shared" si="9"/>
        <v>0</v>
      </c>
      <c r="J57" s="7">
        <f t="shared" si="10"/>
        <v>0</v>
      </c>
      <c r="K57" s="7">
        <f t="shared" si="11"/>
        <v>0</v>
      </c>
      <c r="L57" s="55"/>
    </row>
    <row r="58" spans="1:12" ht="45" x14ac:dyDescent="0.25">
      <c r="A58" s="5" t="s">
        <v>288</v>
      </c>
      <c r="B58" s="5" t="s">
        <v>495</v>
      </c>
      <c r="C58" s="5" t="s">
        <v>129</v>
      </c>
      <c r="D58" s="5" t="s">
        <v>3</v>
      </c>
      <c r="E58" s="5">
        <f>1+1</f>
        <v>2</v>
      </c>
      <c r="F58" s="49"/>
      <c r="G58" s="50">
        <v>0.23</v>
      </c>
      <c r="H58" s="7">
        <f t="shared" si="8"/>
        <v>0</v>
      </c>
      <c r="I58" s="7">
        <f t="shared" si="9"/>
        <v>0</v>
      </c>
      <c r="J58" s="7">
        <f t="shared" si="10"/>
        <v>0</v>
      </c>
      <c r="K58" s="7">
        <f t="shared" si="11"/>
        <v>0</v>
      </c>
      <c r="L58" s="55"/>
    </row>
    <row r="59" spans="1:12" ht="45" x14ac:dyDescent="0.25">
      <c r="A59" s="5" t="s">
        <v>289</v>
      </c>
      <c r="B59" s="5" t="s">
        <v>747</v>
      </c>
      <c r="C59" s="5" t="s">
        <v>746</v>
      </c>
      <c r="D59" s="5" t="s">
        <v>3</v>
      </c>
      <c r="E59" s="5">
        <v>1</v>
      </c>
      <c r="F59" s="49"/>
      <c r="G59" s="50">
        <v>0.23</v>
      </c>
      <c r="H59" s="7">
        <f t="shared" si="8"/>
        <v>0</v>
      </c>
      <c r="I59" s="7">
        <f t="shared" si="9"/>
        <v>0</v>
      </c>
      <c r="J59" s="7">
        <f t="shared" si="10"/>
        <v>0</v>
      </c>
      <c r="K59" s="7">
        <f t="shared" si="11"/>
        <v>0</v>
      </c>
      <c r="L59" s="55"/>
    </row>
    <row r="60" spans="1:12" ht="30" x14ac:dyDescent="0.25">
      <c r="A60" s="5" t="s">
        <v>290</v>
      </c>
      <c r="B60" s="5" t="s">
        <v>36</v>
      </c>
      <c r="C60" s="5" t="s">
        <v>551</v>
      </c>
      <c r="D60" s="5" t="s">
        <v>3</v>
      </c>
      <c r="E60" s="5">
        <v>1</v>
      </c>
      <c r="F60" s="49"/>
      <c r="G60" s="50">
        <v>0.23</v>
      </c>
      <c r="H60" s="7">
        <f t="shared" si="8"/>
        <v>0</v>
      </c>
      <c r="I60" s="7">
        <f t="shared" si="9"/>
        <v>0</v>
      </c>
      <c r="J60" s="7">
        <f t="shared" si="10"/>
        <v>0</v>
      </c>
      <c r="K60" s="7">
        <f t="shared" si="11"/>
        <v>0</v>
      </c>
      <c r="L60" s="55"/>
    </row>
    <row r="61" spans="1:12" ht="30" x14ac:dyDescent="0.25">
      <c r="A61" s="5" t="s">
        <v>291</v>
      </c>
      <c r="B61" s="5" t="s">
        <v>211</v>
      </c>
      <c r="C61" s="5" t="s">
        <v>552</v>
      </c>
      <c r="D61" s="5" t="s">
        <v>3</v>
      </c>
      <c r="E61" s="5">
        <v>1</v>
      </c>
      <c r="F61" s="49"/>
      <c r="G61" s="50">
        <v>0.23</v>
      </c>
      <c r="H61" s="7">
        <f t="shared" si="8"/>
        <v>0</v>
      </c>
      <c r="I61" s="7">
        <f t="shared" si="9"/>
        <v>0</v>
      </c>
      <c r="J61" s="7">
        <f t="shared" si="10"/>
        <v>0</v>
      </c>
      <c r="K61" s="7">
        <f t="shared" si="11"/>
        <v>0</v>
      </c>
      <c r="L61" s="55"/>
    </row>
    <row r="62" spans="1:12" ht="30" x14ac:dyDescent="0.25">
      <c r="A62" s="5" t="s">
        <v>292</v>
      </c>
      <c r="B62" s="5" t="s">
        <v>159</v>
      </c>
      <c r="C62" s="5" t="s">
        <v>160</v>
      </c>
      <c r="D62" s="5" t="s">
        <v>35</v>
      </c>
      <c r="E62" s="5">
        <v>5</v>
      </c>
      <c r="F62" s="49"/>
      <c r="G62" s="50">
        <v>0.23</v>
      </c>
      <c r="H62" s="7">
        <f t="shared" si="8"/>
        <v>0</v>
      </c>
      <c r="I62" s="7">
        <f t="shared" si="9"/>
        <v>0</v>
      </c>
      <c r="J62" s="7">
        <f t="shared" si="10"/>
        <v>0</v>
      </c>
      <c r="K62" s="7">
        <f t="shared" si="11"/>
        <v>0</v>
      </c>
      <c r="L62" s="55"/>
    </row>
    <row r="63" spans="1:12" ht="30" x14ac:dyDescent="0.25">
      <c r="A63" s="5" t="s">
        <v>293</v>
      </c>
      <c r="B63" s="5" t="s">
        <v>157</v>
      </c>
      <c r="C63" s="5" t="s">
        <v>158</v>
      </c>
      <c r="D63" s="5" t="s">
        <v>35</v>
      </c>
      <c r="E63" s="5">
        <v>5</v>
      </c>
      <c r="F63" s="49"/>
      <c r="G63" s="50">
        <v>0.23</v>
      </c>
      <c r="H63" s="7">
        <f t="shared" si="8"/>
        <v>0</v>
      </c>
      <c r="I63" s="7">
        <f t="shared" si="9"/>
        <v>0</v>
      </c>
      <c r="J63" s="7">
        <f t="shared" si="10"/>
        <v>0</v>
      </c>
      <c r="K63" s="7">
        <f t="shared" si="11"/>
        <v>0</v>
      </c>
      <c r="L63" s="55"/>
    </row>
    <row r="64" spans="1:12" ht="75" x14ac:dyDescent="0.25">
      <c r="A64" s="5" t="s">
        <v>294</v>
      </c>
      <c r="B64" s="5" t="s">
        <v>21</v>
      </c>
      <c r="C64" s="5" t="s">
        <v>22</v>
      </c>
      <c r="D64" s="5" t="s">
        <v>1059</v>
      </c>
      <c r="E64" s="5">
        <v>1</v>
      </c>
      <c r="F64" s="49"/>
      <c r="G64" s="50">
        <v>0.23</v>
      </c>
      <c r="H64" s="7">
        <f t="shared" si="8"/>
        <v>0</v>
      </c>
      <c r="I64" s="7">
        <f t="shared" si="9"/>
        <v>0</v>
      </c>
      <c r="J64" s="7">
        <f t="shared" si="10"/>
        <v>0</v>
      </c>
      <c r="K64" s="7">
        <f t="shared" si="11"/>
        <v>0</v>
      </c>
      <c r="L64" s="55"/>
    </row>
    <row r="65" spans="1:12" ht="75" x14ac:dyDescent="0.25">
      <c r="A65" s="5" t="s">
        <v>295</v>
      </c>
      <c r="B65" s="5" t="s">
        <v>19</v>
      </c>
      <c r="C65" s="5" t="s">
        <v>20</v>
      </c>
      <c r="D65" s="5" t="s">
        <v>1059</v>
      </c>
      <c r="E65" s="5">
        <f>1+5</f>
        <v>6</v>
      </c>
      <c r="F65" s="49"/>
      <c r="G65" s="50">
        <v>0.23</v>
      </c>
      <c r="H65" s="7">
        <f t="shared" si="8"/>
        <v>0</v>
      </c>
      <c r="I65" s="7">
        <f t="shared" si="9"/>
        <v>0</v>
      </c>
      <c r="J65" s="7">
        <f t="shared" si="10"/>
        <v>0</v>
      </c>
      <c r="K65" s="7">
        <f t="shared" si="11"/>
        <v>0</v>
      </c>
      <c r="L65" s="55"/>
    </row>
    <row r="66" spans="1:12" ht="60" x14ac:dyDescent="0.25">
      <c r="A66" s="5" t="s">
        <v>296</v>
      </c>
      <c r="B66" s="5" t="s">
        <v>764</v>
      </c>
      <c r="C66" s="5" t="s">
        <v>110</v>
      </c>
      <c r="D66" s="5" t="s">
        <v>35</v>
      </c>
      <c r="E66" s="5">
        <v>1</v>
      </c>
      <c r="F66" s="49"/>
      <c r="G66" s="50">
        <v>0.23</v>
      </c>
      <c r="H66" s="7">
        <f t="shared" si="8"/>
        <v>0</v>
      </c>
      <c r="I66" s="7">
        <f t="shared" si="9"/>
        <v>0</v>
      </c>
      <c r="J66" s="7">
        <f t="shared" si="10"/>
        <v>0</v>
      </c>
      <c r="K66" s="7">
        <f t="shared" si="11"/>
        <v>0</v>
      </c>
      <c r="L66" s="55"/>
    </row>
    <row r="67" spans="1:12" ht="45" x14ac:dyDescent="0.25">
      <c r="A67" s="5" t="s">
        <v>297</v>
      </c>
      <c r="B67" s="5" t="s">
        <v>766</v>
      </c>
      <c r="C67" s="5" t="s">
        <v>765</v>
      </c>
      <c r="D67" s="5" t="s">
        <v>35</v>
      </c>
      <c r="E67" s="5">
        <v>1</v>
      </c>
      <c r="F67" s="49"/>
      <c r="G67" s="50">
        <v>0.23</v>
      </c>
      <c r="H67" s="7">
        <f t="shared" si="8"/>
        <v>0</v>
      </c>
      <c r="I67" s="7">
        <f t="shared" si="9"/>
        <v>0</v>
      </c>
      <c r="J67" s="7">
        <f t="shared" si="10"/>
        <v>0</v>
      </c>
      <c r="K67" s="7">
        <f t="shared" si="11"/>
        <v>0</v>
      </c>
      <c r="L67" s="55"/>
    </row>
    <row r="68" spans="1:12" ht="90" x14ac:dyDescent="0.25">
      <c r="A68" s="5" t="s">
        <v>298</v>
      </c>
      <c r="B68" s="5" t="s">
        <v>69</v>
      </c>
      <c r="C68" s="5" t="s">
        <v>70</v>
      </c>
      <c r="D68" s="5" t="s">
        <v>35</v>
      </c>
      <c r="E68" s="5">
        <v>2</v>
      </c>
      <c r="F68" s="49"/>
      <c r="G68" s="50">
        <v>0.23</v>
      </c>
      <c r="H68" s="7">
        <f t="shared" si="8"/>
        <v>0</v>
      </c>
      <c r="I68" s="7">
        <f t="shared" si="9"/>
        <v>0</v>
      </c>
      <c r="J68" s="7">
        <f t="shared" si="10"/>
        <v>0</v>
      </c>
      <c r="K68" s="7">
        <f t="shared" si="11"/>
        <v>0</v>
      </c>
      <c r="L68" s="55"/>
    </row>
    <row r="69" spans="1:12" ht="30" x14ac:dyDescent="0.25">
      <c r="A69" s="5" t="s">
        <v>299</v>
      </c>
      <c r="B69" s="5" t="s">
        <v>223</v>
      </c>
      <c r="C69" s="5" t="s">
        <v>711</v>
      </c>
      <c r="D69" s="5" t="s">
        <v>35</v>
      </c>
      <c r="E69" s="5">
        <v>1</v>
      </c>
      <c r="F69" s="49"/>
      <c r="G69" s="50">
        <v>0.23</v>
      </c>
      <c r="H69" s="7">
        <f t="shared" si="8"/>
        <v>0</v>
      </c>
      <c r="I69" s="7">
        <f t="shared" si="9"/>
        <v>0</v>
      </c>
      <c r="J69" s="7">
        <f t="shared" si="10"/>
        <v>0</v>
      </c>
      <c r="K69" s="7">
        <f t="shared" si="11"/>
        <v>0</v>
      </c>
      <c r="L69" s="55"/>
    </row>
    <row r="70" spans="1:12" ht="75" x14ac:dyDescent="0.25">
      <c r="A70" s="5" t="s">
        <v>300</v>
      </c>
      <c r="B70" s="5" t="s">
        <v>73</v>
      </c>
      <c r="C70" s="5" t="s">
        <v>708</v>
      </c>
      <c r="D70" s="5" t="s">
        <v>709</v>
      </c>
      <c r="E70" s="5">
        <v>1</v>
      </c>
      <c r="F70" s="49"/>
      <c r="G70" s="50">
        <v>0.23</v>
      </c>
      <c r="H70" s="7">
        <f t="shared" si="8"/>
        <v>0</v>
      </c>
      <c r="I70" s="7">
        <f t="shared" si="9"/>
        <v>0</v>
      </c>
      <c r="J70" s="7">
        <f t="shared" si="10"/>
        <v>0</v>
      </c>
      <c r="K70" s="7">
        <f t="shared" si="11"/>
        <v>0</v>
      </c>
      <c r="L70" s="55"/>
    </row>
    <row r="71" spans="1:12" ht="45" x14ac:dyDescent="0.25">
      <c r="A71" s="5" t="s">
        <v>301</v>
      </c>
      <c r="B71" s="5" t="s">
        <v>136</v>
      </c>
      <c r="C71" s="5" t="s">
        <v>710</v>
      </c>
      <c r="D71" s="5" t="s">
        <v>35</v>
      </c>
      <c r="E71" s="5">
        <v>2</v>
      </c>
      <c r="F71" s="49"/>
      <c r="G71" s="50">
        <v>0.23</v>
      </c>
      <c r="H71" s="7">
        <f t="shared" si="8"/>
        <v>0</v>
      </c>
      <c r="I71" s="7">
        <f t="shared" si="9"/>
        <v>0</v>
      </c>
      <c r="J71" s="7">
        <f t="shared" si="10"/>
        <v>0</v>
      </c>
      <c r="K71" s="7">
        <f t="shared" si="11"/>
        <v>0</v>
      </c>
      <c r="L71" s="55"/>
    </row>
    <row r="72" spans="1:12" ht="30" x14ac:dyDescent="0.25">
      <c r="A72" s="5" t="s">
        <v>302</v>
      </c>
      <c r="B72" s="5" t="s">
        <v>135</v>
      </c>
      <c r="C72" s="5" t="s">
        <v>1060</v>
      </c>
      <c r="D72" s="5" t="s">
        <v>565</v>
      </c>
      <c r="E72" s="5">
        <v>3</v>
      </c>
      <c r="F72" s="49"/>
      <c r="G72" s="50">
        <v>0.23</v>
      </c>
      <c r="H72" s="7">
        <f t="shared" si="8"/>
        <v>0</v>
      </c>
      <c r="I72" s="7">
        <f t="shared" si="9"/>
        <v>0</v>
      </c>
      <c r="J72" s="7">
        <f t="shared" si="10"/>
        <v>0</v>
      </c>
      <c r="K72" s="7">
        <f t="shared" si="11"/>
        <v>0</v>
      </c>
      <c r="L72" s="55"/>
    </row>
    <row r="73" spans="1:12" ht="45" x14ac:dyDescent="0.25">
      <c r="A73" s="5" t="s">
        <v>303</v>
      </c>
      <c r="B73" s="5" t="s">
        <v>134</v>
      </c>
      <c r="C73" s="5" t="s">
        <v>1061</v>
      </c>
      <c r="D73" s="5" t="s">
        <v>3</v>
      </c>
      <c r="E73" s="5">
        <v>5</v>
      </c>
      <c r="F73" s="49"/>
      <c r="G73" s="50">
        <v>0.23</v>
      </c>
      <c r="H73" s="7">
        <f t="shared" si="8"/>
        <v>0</v>
      </c>
      <c r="I73" s="7">
        <f t="shared" si="9"/>
        <v>0</v>
      </c>
      <c r="J73" s="7">
        <f t="shared" si="10"/>
        <v>0</v>
      </c>
      <c r="K73" s="7">
        <f t="shared" si="11"/>
        <v>0</v>
      </c>
      <c r="L73" s="55"/>
    </row>
    <row r="74" spans="1:12" ht="45" x14ac:dyDescent="0.25">
      <c r="A74" s="5" t="s">
        <v>304</v>
      </c>
      <c r="B74" s="5" t="s">
        <v>93</v>
      </c>
      <c r="C74" s="5" t="s">
        <v>564</v>
      </c>
      <c r="D74" s="5" t="s">
        <v>565</v>
      </c>
      <c r="E74" s="5">
        <v>1</v>
      </c>
      <c r="F74" s="49"/>
      <c r="G74" s="50">
        <v>0.23</v>
      </c>
      <c r="H74" s="7">
        <f t="shared" si="8"/>
        <v>0</v>
      </c>
      <c r="I74" s="7">
        <f t="shared" si="9"/>
        <v>0</v>
      </c>
      <c r="J74" s="7">
        <f t="shared" si="10"/>
        <v>0</v>
      </c>
      <c r="K74" s="7">
        <f t="shared" si="11"/>
        <v>0</v>
      </c>
      <c r="L74" s="55"/>
    </row>
    <row r="75" spans="1:12" ht="30" x14ac:dyDescent="0.25">
      <c r="A75" s="5" t="s">
        <v>305</v>
      </c>
      <c r="B75" s="5" t="s">
        <v>715</v>
      </c>
      <c r="C75" s="5" t="s">
        <v>713</v>
      </c>
      <c r="D75" s="5" t="s">
        <v>530</v>
      </c>
      <c r="E75" s="5">
        <v>1</v>
      </c>
      <c r="F75" s="49"/>
      <c r="G75" s="50">
        <v>0.23</v>
      </c>
      <c r="H75" s="7">
        <f t="shared" si="8"/>
        <v>0</v>
      </c>
      <c r="I75" s="7">
        <f t="shared" si="9"/>
        <v>0</v>
      </c>
      <c r="J75" s="7">
        <f t="shared" si="10"/>
        <v>0</v>
      </c>
      <c r="K75" s="7">
        <f t="shared" si="11"/>
        <v>0</v>
      </c>
      <c r="L75" s="55"/>
    </row>
    <row r="76" spans="1:12" ht="30" x14ac:dyDescent="0.25">
      <c r="A76" s="5" t="s">
        <v>306</v>
      </c>
      <c r="B76" s="5" t="s">
        <v>714</v>
      </c>
      <c r="C76" s="5" t="s">
        <v>712</v>
      </c>
      <c r="D76" s="5" t="s">
        <v>530</v>
      </c>
      <c r="E76" s="5">
        <v>1</v>
      </c>
      <c r="F76" s="49"/>
      <c r="G76" s="50">
        <v>0.23</v>
      </c>
      <c r="H76" s="7">
        <f t="shared" si="8"/>
        <v>0</v>
      </c>
      <c r="I76" s="7">
        <f t="shared" si="9"/>
        <v>0</v>
      </c>
      <c r="J76" s="7">
        <f t="shared" si="10"/>
        <v>0</v>
      </c>
      <c r="K76" s="7">
        <f t="shared" si="11"/>
        <v>0</v>
      </c>
      <c r="L76" s="55"/>
    </row>
    <row r="77" spans="1:12" ht="105" x14ac:dyDescent="0.25">
      <c r="A77" s="5" t="s">
        <v>307</v>
      </c>
      <c r="B77" s="5" t="s">
        <v>651</v>
      </c>
      <c r="C77" s="5" t="s">
        <v>649</v>
      </c>
      <c r="D77" s="5" t="s">
        <v>1062</v>
      </c>
      <c r="E77" s="5">
        <v>1</v>
      </c>
      <c r="F77" s="49"/>
      <c r="G77" s="50">
        <v>0.23</v>
      </c>
      <c r="H77" s="7">
        <f t="shared" si="8"/>
        <v>0</v>
      </c>
      <c r="I77" s="7">
        <f t="shared" si="9"/>
        <v>0</v>
      </c>
      <c r="J77" s="7">
        <f t="shared" si="10"/>
        <v>0</v>
      </c>
      <c r="K77" s="7">
        <f t="shared" si="11"/>
        <v>0</v>
      </c>
      <c r="L77" s="55"/>
    </row>
    <row r="78" spans="1:12" ht="60" x14ac:dyDescent="0.25">
      <c r="A78" s="5" t="s">
        <v>308</v>
      </c>
      <c r="B78" s="5" t="s">
        <v>50</v>
      </c>
      <c r="C78" s="5" t="s">
        <v>577</v>
      </c>
      <c r="D78" s="5" t="s">
        <v>35</v>
      </c>
      <c r="E78" s="5">
        <f>8+2</f>
        <v>10</v>
      </c>
      <c r="F78" s="49"/>
      <c r="G78" s="50">
        <v>0.23</v>
      </c>
      <c r="H78" s="7">
        <f t="shared" si="8"/>
        <v>0</v>
      </c>
      <c r="I78" s="7">
        <f t="shared" si="9"/>
        <v>0</v>
      </c>
      <c r="J78" s="7">
        <f t="shared" si="10"/>
        <v>0</v>
      </c>
      <c r="K78" s="7">
        <f t="shared" si="11"/>
        <v>0</v>
      </c>
      <c r="L78" s="55"/>
    </row>
    <row r="79" spans="1:12" ht="60" x14ac:dyDescent="0.25">
      <c r="A79" s="5" t="s">
        <v>309</v>
      </c>
      <c r="B79" s="5" t="s">
        <v>757</v>
      </c>
      <c r="C79" s="5" t="s">
        <v>107</v>
      </c>
      <c r="D79" s="5" t="s">
        <v>35</v>
      </c>
      <c r="E79" s="5">
        <v>2</v>
      </c>
      <c r="F79" s="49"/>
      <c r="G79" s="50">
        <v>0.23</v>
      </c>
      <c r="H79" s="7">
        <f t="shared" si="8"/>
        <v>0</v>
      </c>
      <c r="I79" s="7">
        <f t="shared" si="9"/>
        <v>0</v>
      </c>
      <c r="J79" s="7">
        <f t="shared" si="10"/>
        <v>0</v>
      </c>
      <c r="K79" s="7">
        <f t="shared" si="11"/>
        <v>0</v>
      </c>
      <c r="L79" s="55"/>
    </row>
    <row r="80" spans="1:12" ht="60" x14ac:dyDescent="0.25">
      <c r="A80" s="5" t="s">
        <v>310</v>
      </c>
      <c r="B80" s="5" t="s">
        <v>756</v>
      </c>
      <c r="C80" s="5" t="s">
        <v>106</v>
      </c>
      <c r="D80" s="5" t="s">
        <v>35</v>
      </c>
      <c r="E80" s="5">
        <v>2</v>
      </c>
      <c r="F80" s="49"/>
      <c r="G80" s="50">
        <v>0.23</v>
      </c>
      <c r="H80" s="7">
        <f t="shared" ref="H80:H143" si="12">F80*G80</f>
        <v>0</v>
      </c>
      <c r="I80" s="7">
        <f t="shared" ref="I80:I143" si="13">F80*E80</f>
        <v>0</v>
      </c>
      <c r="J80" s="7">
        <f t="shared" ref="J80:J143" si="14">H80*E80</f>
        <v>0</v>
      </c>
      <c r="K80" s="7">
        <f t="shared" ref="K80:K143" si="15">I80+J80</f>
        <v>0</v>
      </c>
      <c r="L80" s="55"/>
    </row>
    <row r="81" spans="1:81" ht="75" x14ac:dyDescent="0.25">
      <c r="A81" s="5" t="s">
        <v>311</v>
      </c>
      <c r="B81" s="13" t="s">
        <v>224</v>
      </c>
      <c r="C81" s="13" t="s">
        <v>1043</v>
      </c>
      <c r="D81" s="13" t="s">
        <v>35</v>
      </c>
      <c r="E81" s="13">
        <v>2</v>
      </c>
      <c r="F81" s="49"/>
      <c r="G81" s="50">
        <v>0.23</v>
      </c>
      <c r="H81" s="7">
        <f t="shared" si="12"/>
        <v>0</v>
      </c>
      <c r="I81" s="7">
        <f t="shared" si="13"/>
        <v>0</v>
      </c>
      <c r="J81" s="7">
        <f t="shared" si="14"/>
        <v>0</v>
      </c>
      <c r="K81" s="7">
        <f t="shared" si="15"/>
        <v>0</v>
      </c>
      <c r="L81" s="55"/>
    </row>
    <row r="82" spans="1:81" ht="30" x14ac:dyDescent="0.25">
      <c r="A82" s="5" t="s">
        <v>312</v>
      </c>
      <c r="B82" s="5" t="s">
        <v>777</v>
      </c>
      <c r="C82" s="5" t="s">
        <v>225</v>
      </c>
      <c r="D82" s="5" t="s">
        <v>35</v>
      </c>
      <c r="E82" s="5">
        <v>1</v>
      </c>
      <c r="F82" s="49"/>
      <c r="G82" s="50">
        <v>0.23</v>
      </c>
      <c r="H82" s="7">
        <f t="shared" si="12"/>
        <v>0</v>
      </c>
      <c r="I82" s="7">
        <f t="shared" si="13"/>
        <v>0</v>
      </c>
      <c r="J82" s="7">
        <f t="shared" si="14"/>
        <v>0</v>
      </c>
      <c r="K82" s="7">
        <f t="shared" si="15"/>
        <v>0</v>
      </c>
      <c r="L82" s="55"/>
    </row>
    <row r="83" spans="1:81" ht="30" x14ac:dyDescent="0.25">
      <c r="A83" s="5" t="s">
        <v>313</v>
      </c>
      <c r="B83" s="5" t="s">
        <v>776</v>
      </c>
      <c r="C83" s="5" t="s">
        <v>779</v>
      </c>
      <c r="D83" s="5" t="s">
        <v>35</v>
      </c>
      <c r="E83" s="5">
        <v>3</v>
      </c>
      <c r="F83" s="49"/>
      <c r="G83" s="50">
        <v>0.23</v>
      </c>
      <c r="H83" s="7">
        <f t="shared" si="12"/>
        <v>0</v>
      </c>
      <c r="I83" s="7">
        <f t="shared" si="13"/>
        <v>0</v>
      </c>
      <c r="J83" s="7">
        <f t="shared" si="14"/>
        <v>0</v>
      </c>
      <c r="K83" s="7">
        <f t="shared" si="15"/>
        <v>0</v>
      </c>
      <c r="L83" s="55"/>
    </row>
    <row r="84" spans="1:81" s="11" customFormat="1" ht="30" x14ac:dyDescent="0.25">
      <c r="A84" s="5" t="s">
        <v>314</v>
      </c>
      <c r="B84" s="5" t="s">
        <v>778</v>
      </c>
      <c r="C84" s="5" t="s">
        <v>780</v>
      </c>
      <c r="D84" s="5" t="s">
        <v>35</v>
      </c>
      <c r="E84" s="5">
        <v>1</v>
      </c>
      <c r="F84" s="49"/>
      <c r="G84" s="50">
        <v>0.23</v>
      </c>
      <c r="H84" s="7">
        <f t="shared" si="12"/>
        <v>0</v>
      </c>
      <c r="I84" s="7">
        <f t="shared" si="13"/>
        <v>0</v>
      </c>
      <c r="J84" s="7">
        <f t="shared" si="14"/>
        <v>0</v>
      </c>
      <c r="K84" s="7">
        <f t="shared" si="15"/>
        <v>0</v>
      </c>
      <c r="L84" s="55"/>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row>
    <row r="85" spans="1:81" s="11" customFormat="1" ht="30" x14ac:dyDescent="0.25">
      <c r="A85" s="5" t="s">
        <v>315</v>
      </c>
      <c r="B85" s="5" t="s">
        <v>122</v>
      </c>
      <c r="C85" s="5" t="s">
        <v>123</v>
      </c>
      <c r="D85" s="5" t="s">
        <v>35</v>
      </c>
      <c r="E85" s="5">
        <v>1</v>
      </c>
      <c r="F85" s="49"/>
      <c r="G85" s="50">
        <v>0.23</v>
      </c>
      <c r="H85" s="7">
        <f t="shared" si="12"/>
        <v>0</v>
      </c>
      <c r="I85" s="7">
        <f t="shared" si="13"/>
        <v>0</v>
      </c>
      <c r="J85" s="7">
        <f t="shared" si="14"/>
        <v>0</v>
      </c>
      <c r="K85" s="7">
        <f t="shared" si="15"/>
        <v>0</v>
      </c>
      <c r="L85" s="55"/>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row>
    <row r="86" spans="1:81" ht="30" x14ac:dyDescent="0.25">
      <c r="A86" s="5" t="s">
        <v>316</v>
      </c>
      <c r="B86" s="5" t="s">
        <v>100</v>
      </c>
      <c r="C86" s="5" t="s">
        <v>499</v>
      </c>
      <c r="D86" s="5" t="s">
        <v>35</v>
      </c>
      <c r="E86" s="5">
        <v>20</v>
      </c>
      <c r="F86" s="49"/>
      <c r="G86" s="50">
        <v>0.23</v>
      </c>
      <c r="H86" s="7">
        <f t="shared" si="12"/>
        <v>0</v>
      </c>
      <c r="I86" s="7">
        <f t="shared" si="13"/>
        <v>0</v>
      </c>
      <c r="J86" s="7">
        <f t="shared" si="14"/>
        <v>0</v>
      </c>
      <c r="K86" s="7">
        <f t="shared" si="15"/>
        <v>0</v>
      </c>
      <c r="L86" s="55"/>
    </row>
    <row r="87" spans="1:81" ht="45" x14ac:dyDescent="0.25">
      <c r="A87" s="5" t="s">
        <v>317</v>
      </c>
      <c r="B87" s="5" t="s">
        <v>716</v>
      </c>
      <c r="C87" s="5" t="s">
        <v>74</v>
      </c>
      <c r="D87" s="5" t="s">
        <v>35</v>
      </c>
      <c r="E87" s="5">
        <f>3+2</f>
        <v>5</v>
      </c>
      <c r="F87" s="49"/>
      <c r="G87" s="50">
        <v>0.23</v>
      </c>
      <c r="H87" s="7">
        <f t="shared" si="12"/>
        <v>0</v>
      </c>
      <c r="I87" s="7">
        <f t="shared" si="13"/>
        <v>0</v>
      </c>
      <c r="J87" s="7">
        <f t="shared" si="14"/>
        <v>0</v>
      </c>
      <c r="K87" s="7">
        <f t="shared" si="15"/>
        <v>0</v>
      </c>
      <c r="L87" s="55"/>
    </row>
    <row r="88" spans="1:81" ht="45" x14ac:dyDescent="0.25">
      <c r="A88" s="5" t="s">
        <v>318</v>
      </c>
      <c r="B88" s="5" t="s">
        <v>723</v>
      </c>
      <c r="C88" s="5" t="s">
        <v>724</v>
      </c>
      <c r="D88" s="5" t="s">
        <v>35</v>
      </c>
      <c r="E88" s="5">
        <v>1</v>
      </c>
      <c r="F88" s="49"/>
      <c r="G88" s="50">
        <v>0.23</v>
      </c>
      <c r="H88" s="7">
        <f t="shared" si="12"/>
        <v>0</v>
      </c>
      <c r="I88" s="7">
        <f t="shared" si="13"/>
        <v>0</v>
      </c>
      <c r="J88" s="7">
        <f t="shared" si="14"/>
        <v>0</v>
      </c>
      <c r="K88" s="7">
        <f t="shared" si="15"/>
        <v>0</v>
      </c>
      <c r="L88" s="55"/>
    </row>
    <row r="89" spans="1:81" ht="45" x14ac:dyDescent="0.25">
      <c r="A89" s="5" t="s">
        <v>319</v>
      </c>
      <c r="B89" s="5" t="s">
        <v>719</v>
      </c>
      <c r="C89" s="5" t="s">
        <v>720</v>
      </c>
      <c r="D89" s="5" t="s">
        <v>35</v>
      </c>
      <c r="E89" s="5">
        <v>1</v>
      </c>
      <c r="F89" s="49"/>
      <c r="G89" s="50">
        <v>0.23</v>
      </c>
      <c r="H89" s="7">
        <f t="shared" si="12"/>
        <v>0</v>
      </c>
      <c r="I89" s="7">
        <f t="shared" si="13"/>
        <v>0</v>
      </c>
      <c r="J89" s="7">
        <f t="shared" si="14"/>
        <v>0</v>
      </c>
      <c r="K89" s="7">
        <f t="shared" si="15"/>
        <v>0</v>
      </c>
      <c r="L89" s="55"/>
    </row>
    <row r="90" spans="1:81" ht="45" x14ac:dyDescent="0.25">
      <c r="A90" s="5" t="s">
        <v>320</v>
      </c>
      <c r="B90" s="5" t="s">
        <v>721</v>
      </c>
      <c r="C90" s="5" t="s">
        <v>722</v>
      </c>
      <c r="D90" s="5" t="s">
        <v>35</v>
      </c>
      <c r="E90" s="5">
        <v>1</v>
      </c>
      <c r="F90" s="49"/>
      <c r="G90" s="50">
        <v>0.23</v>
      </c>
      <c r="H90" s="7">
        <f t="shared" si="12"/>
        <v>0</v>
      </c>
      <c r="I90" s="7">
        <f t="shared" si="13"/>
        <v>0</v>
      </c>
      <c r="J90" s="7">
        <f t="shared" si="14"/>
        <v>0</v>
      </c>
      <c r="K90" s="7">
        <f t="shared" si="15"/>
        <v>0</v>
      </c>
      <c r="L90" s="55"/>
    </row>
    <row r="91" spans="1:81" ht="45" x14ac:dyDescent="0.25">
      <c r="A91" s="5" t="s">
        <v>321</v>
      </c>
      <c r="B91" s="5" t="s">
        <v>717</v>
      </c>
      <c r="C91" s="5" t="s">
        <v>718</v>
      </c>
      <c r="D91" s="5" t="s">
        <v>35</v>
      </c>
      <c r="E91" s="5">
        <v>3</v>
      </c>
      <c r="F91" s="49"/>
      <c r="G91" s="50">
        <v>0.23</v>
      </c>
      <c r="H91" s="7">
        <f t="shared" si="12"/>
        <v>0</v>
      </c>
      <c r="I91" s="7">
        <f t="shared" si="13"/>
        <v>0</v>
      </c>
      <c r="J91" s="7">
        <f t="shared" si="14"/>
        <v>0</v>
      </c>
      <c r="K91" s="7">
        <f t="shared" si="15"/>
        <v>0</v>
      </c>
      <c r="L91" s="55"/>
    </row>
    <row r="92" spans="1:81" ht="45" x14ac:dyDescent="0.25">
      <c r="A92" s="5" t="s">
        <v>322</v>
      </c>
      <c r="B92" s="5" t="s">
        <v>169</v>
      </c>
      <c r="C92" s="5" t="s">
        <v>170</v>
      </c>
      <c r="D92" s="5" t="s">
        <v>515</v>
      </c>
      <c r="E92" s="5">
        <v>1</v>
      </c>
      <c r="F92" s="49"/>
      <c r="G92" s="50">
        <v>0.23</v>
      </c>
      <c r="H92" s="7">
        <f t="shared" si="12"/>
        <v>0</v>
      </c>
      <c r="I92" s="7">
        <f t="shared" si="13"/>
        <v>0</v>
      </c>
      <c r="J92" s="7">
        <f t="shared" si="14"/>
        <v>0</v>
      </c>
      <c r="K92" s="7">
        <f t="shared" si="15"/>
        <v>0</v>
      </c>
      <c r="L92" s="55"/>
    </row>
    <row r="93" spans="1:81" ht="30" x14ac:dyDescent="0.25">
      <c r="A93" s="5" t="s">
        <v>323</v>
      </c>
      <c r="B93" s="5" t="s">
        <v>140</v>
      </c>
      <c r="C93" s="5" t="s">
        <v>554</v>
      </c>
      <c r="D93" s="5" t="s">
        <v>35</v>
      </c>
      <c r="E93" s="5">
        <v>1</v>
      </c>
      <c r="F93" s="49"/>
      <c r="G93" s="50">
        <v>0.23</v>
      </c>
      <c r="H93" s="7">
        <f t="shared" si="12"/>
        <v>0</v>
      </c>
      <c r="I93" s="7">
        <f t="shared" si="13"/>
        <v>0</v>
      </c>
      <c r="J93" s="7">
        <f t="shared" si="14"/>
        <v>0</v>
      </c>
      <c r="K93" s="7">
        <f t="shared" si="15"/>
        <v>0</v>
      </c>
      <c r="L93" s="55"/>
    </row>
    <row r="94" spans="1:81" ht="30" x14ac:dyDescent="0.25">
      <c r="A94" s="5" t="s">
        <v>324</v>
      </c>
      <c r="B94" s="5" t="s">
        <v>139</v>
      </c>
      <c r="C94" s="5" t="s">
        <v>553</v>
      </c>
      <c r="D94" s="5" t="s">
        <v>35</v>
      </c>
      <c r="E94" s="5">
        <v>2</v>
      </c>
      <c r="F94" s="49"/>
      <c r="G94" s="50">
        <v>0.23</v>
      </c>
      <c r="H94" s="7">
        <f t="shared" si="12"/>
        <v>0</v>
      </c>
      <c r="I94" s="7">
        <f t="shared" si="13"/>
        <v>0</v>
      </c>
      <c r="J94" s="7">
        <f t="shared" si="14"/>
        <v>0</v>
      </c>
      <c r="K94" s="7">
        <f t="shared" si="15"/>
        <v>0</v>
      </c>
      <c r="L94" s="55"/>
    </row>
    <row r="95" spans="1:81" ht="45" x14ac:dyDescent="0.25">
      <c r="A95" s="5" t="s">
        <v>325</v>
      </c>
      <c r="B95" s="5" t="s">
        <v>1049</v>
      </c>
      <c r="C95" s="5" t="s">
        <v>1050</v>
      </c>
      <c r="D95" s="5" t="s">
        <v>1051</v>
      </c>
      <c r="E95" s="5">
        <v>1</v>
      </c>
      <c r="F95" s="49"/>
      <c r="G95" s="50">
        <v>0.23</v>
      </c>
      <c r="H95" s="7">
        <f t="shared" si="12"/>
        <v>0</v>
      </c>
      <c r="I95" s="7">
        <f t="shared" si="13"/>
        <v>0</v>
      </c>
      <c r="J95" s="7">
        <f t="shared" si="14"/>
        <v>0</v>
      </c>
      <c r="K95" s="7">
        <f t="shared" si="15"/>
        <v>0</v>
      </c>
      <c r="L95" s="55"/>
    </row>
    <row r="96" spans="1:81" ht="45" x14ac:dyDescent="0.25">
      <c r="A96" s="5" t="s">
        <v>326</v>
      </c>
      <c r="B96" s="5" t="s">
        <v>1047</v>
      </c>
      <c r="C96" s="5" t="s">
        <v>1048</v>
      </c>
      <c r="D96" s="5" t="s">
        <v>1051</v>
      </c>
      <c r="E96" s="5">
        <v>1</v>
      </c>
      <c r="F96" s="49"/>
      <c r="G96" s="50">
        <v>0.23</v>
      </c>
      <c r="H96" s="7">
        <f t="shared" si="12"/>
        <v>0</v>
      </c>
      <c r="I96" s="7">
        <f t="shared" si="13"/>
        <v>0</v>
      </c>
      <c r="J96" s="7">
        <f t="shared" si="14"/>
        <v>0</v>
      </c>
      <c r="K96" s="7">
        <f t="shared" si="15"/>
        <v>0</v>
      </c>
      <c r="L96" s="55"/>
    </row>
    <row r="97" spans="1:12" ht="90" x14ac:dyDescent="0.25">
      <c r="A97" s="5" t="s">
        <v>327</v>
      </c>
      <c r="B97" s="5" t="s">
        <v>52</v>
      </c>
      <c r="C97" s="5" t="s">
        <v>53</v>
      </c>
      <c r="D97" s="5" t="s">
        <v>35</v>
      </c>
      <c r="E97" s="5">
        <f>5+2+3+1+10+2+1</f>
        <v>24</v>
      </c>
      <c r="F97" s="49"/>
      <c r="G97" s="50">
        <v>0.23</v>
      </c>
      <c r="H97" s="7">
        <f t="shared" si="12"/>
        <v>0</v>
      </c>
      <c r="I97" s="7">
        <f t="shared" si="13"/>
        <v>0</v>
      </c>
      <c r="J97" s="7">
        <f t="shared" si="14"/>
        <v>0</v>
      </c>
      <c r="K97" s="7">
        <f t="shared" si="15"/>
        <v>0</v>
      </c>
      <c r="L97" s="55"/>
    </row>
    <row r="98" spans="1:12" ht="105" x14ac:dyDescent="0.25">
      <c r="A98" s="5" t="s">
        <v>328</v>
      </c>
      <c r="B98" s="5" t="s">
        <v>125</v>
      </c>
      <c r="C98" s="5" t="s">
        <v>126</v>
      </c>
      <c r="D98" s="5" t="s">
        <v>35</v>
      </c>
      <c r="E98" s="5">
        <f>3+1+1+2</f>
        <v>7</v>
      </c>
      <c r="F98" s="49"/>
      <c r="G98" s="50">
        <v>0.23</v>
      </c>
      <c r="H98" s="7">
        <f t="shared" si="12"/>
        <v>0</v>
      </c>
      <c r="I98" s="7">
        <f t="shared" si="13"/>
        <v>0</v>
      </c>
      <c r="J98" s="7">
        <f t="shared" si="14"/>
        <v>0</v>
      </c>
      <c r="K98" s="7">
        <f t="shared" si="15"/>
        <v>0</v>
      </c>
      <c r="L98" s="55"/>
    </row>
    <row r="99" spans="1:12" ht="30" x14ac:dyDescent="0.25">
      <c r="A99" s="5" t="s">
        <v>329</v>
      </c>
      <c r="B99" s="5" t="s">
        <v>88</v>
      </c>
      <c r="C99" s="5" t="s">
        <v>89</v>
      </c>
      <c r="D99" s="5" t="s">
        <v>35</v>
      </c>
      <c r="E99" s="5">
        <v>3</v>
      </c>
      <c r="F99" s="49"/>
      <c r="G99" s="50">
        <v>0.23</v>
      </c>
      <c r="H99" s="7">
        <f t="shared" si="12"/>
        <v>0</v>
      </c>
      <c r="I99" s="7">
        <f t="shared" si="13"/>
        <v>0</v>
      </c>
      <c r="J99" s="7">
        <f t="shared" si="14"/>
        <v>0</v>
      </c>
      <c r="K99" s="7">
        <f t="shared" si="15"/>
        <v>0</v>
      </c>
      <c r="L99" s="55"/>
    </row>
    <row r="100" spans="1:12" ht="45" x14ac:dyDescent="0.25">
      <c r="A100" s="5" t="s">
        <v>330</v>
      </c>
      <c r="B100" s="5" t="s">
        <v>113</v>
      </c>
      <c r="C100" s="5" t="s">
        <v>114</v>
      </c>
      <c r="D100" s="5" t="s">
        <v>35</v>
      </c>
      <c r="E100" s="5">
        <v>3</v>
      </c>
      <c r="F100" s="49"/>
      <c r="G100" s="50">
        <v>0.23</v>
      </c>
      <c r="H100" s="7">
        <f t="shared" si="12"/>
        <v>0</v>
      </c>
      <c r="I100" s="7">
        <f t="shared" si="13"/>
        <v>0</v>
      </c>
      <c r="J100" s="7">
        <f t="shared" si="14"/>
        <v>0</v>
      </c>
      <c r="K100" s="7">
        <f t="shared" si="15"/>
        <v>0</v>
      </c>
      <c r="L100" s="55"/>
    </row>
    <row r="101" spans="1:12" ht="30" x14ac:dyDescent="0.25">
      <c r="A101" s="5" t="s">
        <v>331</v>
      </c>
      <c r="B101" s="5" t="s">
        <v>228</v>
      </c>
      <c r="C101" s="5" t="s">
        <v>508</v>
      </c>
      <c r="D101" s="5" t="s">
        <v>35</v>
      </c>
      <c r="E101" s="5">
        <v>1</v>
      </c>
      <c r="F101" s="49"/>
      <c r="G101" s="50">
        <v>0.23</v>
      </c>
      <c r="H101" s="7">
        <f t="shared" si="12"/>
        <v>0</v>
      </c>
      <c r="I101" s="7">
        <f t="shared" si="13"/>
        <v>0</v>
      </c>
      <c r="J101" s="7">
        <f t="shared" si="14"/>
        <v>0</v>
      </c>
      <c r="K101" s="7">
        <f t="shared" si="15"/>
        <v>0</v>
      </c>
      <c r="L101" s="55"/>
    </row>
    <row r="102" spans="1:12" ht="45" x14ac:dyDescent="0.25">
      <c r="A102" s="5" t="s">
        <v>332</v>
      </c>
      <c r="B102" s="5" t="s">
        <v>54</v>
      </c>
      <c r="C102" s="5" t="s">
        <v>55</v>
      </c>
      <c r="D102" s="5" t="s">
        <v>35</v>
      </c>
      <c r="E102" s="5">
        <f>10+30</f>
        <v>40</v>
      </c>
      <c r="F102" s="49"/>
      <c r="G102" s="50">
        <v>0.23</v>
      </c>
      <c r="H102" s="7">
        <f t="shared" si="12"/>
        <v>0</v>
      </c>
      <c r="I102" s="7">
        <f t="shared" si="13"/>
        <v>0</v>
      </c>
      <c r="J102" s="7">
        <f t="shared" si="14"/>
        <v>0</v>
      </c>
      <c r="K102" s="7">
        <f t="shared" si="15"/>
        <v>0</v>
      </c>
      <c r="L102" s="55"/>
    </row>
    <row r="103" spans="1:12" ht="45" x14ac:dyDescent="0.25">
      <c r="A103" s="5" t="s">
        <v>333</v>
      </c>
      <c r="B103" s="5" t="s">
        <v>8</v>
      </c>
      <c r="C103" s="5" t="s">
        <v>9</v>
      </c>
      <c r="D103" s="5" t="s">
        <v>35</v>
      </c>
      <c r="E103" s="5">
        <f>20+10+30</f>
        <v>60</v>
      </c>
      <c r="F103" s="49"/>
      <c r="G103" s="50">
        <v>0.23</v>
      </c>
      <c r="H103" s="7">
        <f t="shared" si="12"/>
        <v>0</v>
      </c>
      <c r="I103" s="7">
        <f t="shared" si="13"/>
        <v>0</v>
      </c>
      <c r="J103" s="7">
        <f t="shared" si="14"/>
        <v>0</v>
      </c>
      <c r="K103" s="7">
        <f t="shared" si="15"/>
        <v>0</v>
      </c>
      <c r="L103" s="55"/>
    </row>
    <row r="104" spans="1:12" ht="45" x14ac:dyDescent="0.25">
      <c r="A104" s="5" t="s">
        <v>334</v>
      </c>
      <c r="B104" s="5" t="s">
        <v>58</v>
      </c>
      <c r="C104" s="5" t="s">
        <v>59</v>
      </c>
      <c r="D104" s="5" t="s">
        <v>35</v>
      </c>
      <c r="E104" s="5">
        <f>5+10+10</f>
        <v>25</v>
      </c>
      <c r="F104" s="49"/>
      <c r="G104" s="50">
        <v>0.23</v>
      </c>
      <c r="H104" s="7">
        <f t="shared" si="12"/>
        <v>0</v>
      </c>
      <c r="I104" s="7">
        <f t="shared" si="13"/>
        <v>0</v>
      </c>
      <c r="J104" s="7">
        <f t="shared" si="14"/>
        <v>0</v>
      </c>
      <c r="K104" s="7">
        <f t="shared" si="15"/>
        <v>0</v>
      </c>
      <c r="L104" s="55"/>
    </row>
    <row r="105" spans="1:12" ht="45" x14ac:dyDescent="0.25">
      <c r="A105" s="5" t="s">
        <v>335</v>
      </c>
      <c r="B105" s="5" t="s">
        <v>60</v>
      </c>
      <c r="C105" s="5" t="s">
        <v>61</v>
      </c>
      <c r="D105" s="5" t="s">
        <v>35</v>
      </c>
      <c r="E105" s="5">
        <v>5</v>
      </c>
      <c r="F105" s="49"/>
      <c r="G105" s="50">
        <v>0.23</v>
      </c>
      <c r="H105" s="7">
        <f t="shared" si="12"/>
        <v>0</v>
      </c>
      <c r="I105" s="7">
        <f t="shared" si="13"/>
        <v>0</v>
      </c>
      <c r="J105" s="7">
        <f t="shared" si="14"/>
        <v>0</v>
      </c>
      <c r="K105" s="7">
        <f t="shared" si="15"/>
        <v>0</v>
      </c>
      <c r="L105" s="55"/>
    </row>
    <row r="106" spans="1:12" ht="45" x14ac:dyDescent="0.25">
      <c r="A106" s="5" t="s">
        <v>336</v>
      </c>
      <c r="B106" s="5" t="s">
        <v>56</v>
      </c>
      <c r="C106" s="5" t="s">
        <v>57</v>
      </c>
      <c r="D106" s="5" t="s">
        <v>35</v>
      </c>
      <c r="E106" s="5">
        <f>5+10+15</f>
        <v>30</v>
      </c>
      <c r="F106" s="49"/>
      <c r="G106" s="50">
        <v>0.23</v>
      </c>
      <c r="H106" s="7">
        <f t="shared" si="12"/>
        <v>0</v>
      </c>
      <c r="I106" s="7">
        <f t="shared" si="13"/>
        <v>0</v>
      </c>
      <c r="J106" s="7">
        <f t="shared" si="14"/>
        <v>0</v>
      </c>
      <c r="K106" s="7">
        <f t="shared" si="15"/>
        <v>0</v>
      </c>
      <c r="L106" s="55"/>
    </row>
    <row r="107" spans="1:12" ht="45" x14ac:dyDescent="0.25">
      <c r="A107" s="5" t="s">
        <v>337</v>
      </c>
      <c r="B107" s="5" t="s">
        <v>506</v>
      </c>
      <c r="C107" s="5" t="s">
        <v>507</v>
      </c>
      <c r="D107" s="5" t="s">
        <v>35</v>
      </c>
      <c r="E107" s="5">
        <v>5</v>
      </c>
      <c r="F107" s="49"/>
      <c r="G107" s="50">
        <v>0.23</v>
      </c>
      <c r="H107" s="7">
        <f t="shared" si="12"/>
        <v>0</v>
      </c>
      <c r="I107" s="7">
        <f t="shared" si="13"/>
        <v>0</v>
      </c>
      <c r="J107" s="7">
        <f t="shared" si="14"/>
        <v>0</v>
      </c>
      <c r="K107" s="7">
        <f t="shared" si="15"/>
        <v>0</v>
      </c>
      <c r="L107" s="55"/>
    </row>
    <row r="108" spans="1:12" ht="60" x14ac:dyDescent="0.25">
      <c r="A108" s="5" t="s">
        <v>338</v>
      </c>
      <c r="B108" s="5" t="s">
        <v>501</v>
      </c>
      <c r="C108" s="5" t="s">
        <v>86</v>
      </c>
      <c r="D108" s="5" t="s">
        <v>35</v>
      </c>
      <c r="E108" s="5">
        <v>4</v>
      </c>
      <c r="F108" s="49"/>
      <c r="G108" s="50">
        <v>0.23</v>
      </c>
      <c r="H108" s="7">
        <f t="shared" si="12"/>
        <v>0</v>
      </c>
      <c r="I108" s="7">
        <f t="shared" si="13"/>
        <v>0</v>
      </c>
      <c r="J108" s="7">
        <f t="shared" si="14"/>
        <v>0</v>
      </c>
      <c r="K108" s="7">
        <f t="shared" si="15"/>
        <v>0</v>
      </c>
      <c r="L108" s="55"/>
    </row>
    <row r="109" spans="1:12" ht="45" x14ac:dyDescent="0.25">
      <c r="A109" s="5" t="s">
        <v>339</v>
      </c>
      <c r="B109" s="5" t="s">
        <v>153</v>
      </c>
      <c r="C109" s="5" t="s">
        <v>504</v>
      </c>
      <c r="D109" s="5" t="s">
        <v>35</v>
      </c>
      <c r="E109" s="5">
        <f>20+5</f>
        <v>25</v>
      </c>
      <c r="F109" s="49"/>
      <c r="G109" s="50">
        <v>0.23</v>
      </c>
      <c r="H109" s="7">
        <f t="shared" si="12"/>
        <v>0</v>
      </c>
      <c r="I109" s="7">
        <f t="shared" si="13"/>
        <v>0</v>
      </c>
      <c r="J109" s="7">
        <f t="shared" si="14"/>
        <v>0</v>
      </c>
      <c r="K109" s="7">
        <f t="shared" si="15"/>
        <v>0</v>
      </c>
      <c r="L109" s="55"/>
    </row>
    <row r="110" spans="1:12" ht="45" x14ac:dyDescent="0.25">
      <c r="A110" s="5" t="s">
        <v>340</v>
      </c>
      <c r="B110" s="5" t="s">
        <v>154</v>
      </c>
      <c r="C110" s="5" t="s">
        <v>505</v>
      </c>
      <c r="D110" s="5" t="s">
        <v>35</v>
      </c>
      <c r="E110" s="5">
        <v>5</v>
      </c>
      <c r="F110" s="49"/>
      <c r="G110" s="50">
        <v>0.23</v>
      </c>
      <c r="H110" s="7">
        <f t="shared" si="12"/>
        <v>0</v>
      </c>
      <c r="I110" s="7">
        <f t="shared" si="13"/>
        <v>0</v>
      </c>
      <c r="J110" s="7">
        <f t="shared" si="14"/>
        <v>0</v>
      </c>
      <c r="K110" s="7">
        <f t="shared" si="15"/>
        <v>0</v>
      </c>
      <c r="L110" s="55"/>
    </row>
    <row r="111" spans="1:12" ht="45" x14ac:dyDescent="0.25">
      <c r="A111" s="5" t="s">
        <v>341</v>
      </c>
      <c r="B111" s="5" t="s">
        <v>502</v>
      </c>
      <c r="C111" s="5" t="s">
        <v>503</v>
      </c>
      <c r="D111" s="5" t="s">
        <v>35</v>
      </c>
      <c r="E111" s="5">
        <v>5</v>
      </c>
      <c r="F111" s="49"/>
      <c r="G111" s="50">
        <v>0.23</v>
      </c>
      <c r="H111" s="7">
        <f t="shared" si="12"/>
        <v>0</v>
      </c>
      <c r="I111" s="7">
        <f t="shared" si="13"/>
        <v>0</v>
      </c>
      <c r="J111" s="7">
        <f t="shared" si="14"/>
        <v>0</v>
      </c>
      <c r="K111" s="7">
        <f t="shared" si="15"/>
        <v>0</v>
      </c>
      <c r="L111" s="55"/>
    </row>
    <row r="112" spans="1:12" ht="60" x14ac:dyDescent="0.25">
      <c r="A112" s="5" t="s">
        <v>342</v>
      </c>
      <c r="B112" s="5" t="s">
        <v>187</v>
      </c>
      <c r="C112" s="5" t="s">
        <v>188</v>
      </c>
      <c r="D112" s="5" t="s">
        <v>35</v>
      </c>
      <c r="E112" s="5">
        <v>2</v>
      </c>
      <c r="F112" s="49"/>
      <c r="G112" s="50">
        <v>0.23</v>
      </c>
      <c r="H112" s="7">
        <f t="shared" si="12"/>
        <v>0</v>
      </c>
      <c r="I112" s="7">
        <f t="shared" si="13"/>
        <v>0</v>
      </c>
      <c r="J112" s="7">
        <f t="shared" si="14"/>
        <v>0</v>
      </c>
      <c r="K112" s="7">
        <f t="shared" si="15"/>
        <v>0</v>
      </c>
      <c r="L112" s="55"/>
    </row>
    <row r="113" spans="1:12" ht="60" x14ac:dyDescent="0.25">
      <c r="A113" s="5" t="s">
        <v>343</v>
      </c>
      <c r="B113" s="5" t="s">
        <v>189</v>
      </c>
      <c r="C113" s="5" t="s">
        <v>190</v>
      </c>
      <c r="D113" s="5" t="s">
        <v>35</v>
      </c>
      <c r="E113" s="5">
        <v>2</v>
      </c>
      <c r="F113" s="49"/>
      <c r="G113" s="50">
        <v>0.23</v>
      </c>
      <c r="H113" s="7">
        <f t="shared" si="12"/>
        <v>0</v>
      </c>
      <c r="I113" s="7">
        <f t="shared" si="13"/>
        <v>0</v>
      </c>
      <c r="J113" s="7">
        <f t="shared" si="14"/>
        <v>0</v>
      </c>
      <c r="K113" s="7">
        <f t="shared" si="15"/>
        <v>0</v>
      </c>
      <c r="L113" s="55"/>
    </row>
    <row r="114" spans="1:12" ht="45" x14ac:dyDescent="0.25">
      <c r="A114" s="5" t="s">
        <v>344</v>
      </c>
      <c r="B114" s="5" t="s">
        <v>226</v>
      </c>
      <c r="C114" s="5" t="s">
        <v>734</v>
      </c>
      <c r="D114" s="5" t="s">
        <v>35</v>
      </c>
      <c r="E114" s="5">
        <v>1</v>
      </c>
      <c r="F114" s="49"/>
      <c r="G114" s="50">
        <v>0.23</v>
      </c>
      <c r="H114" s="7">
        <f t="shared" si="12"/>
        <v>0</v>
      </c>
      <c r="I114" s="7">
        <f t="shared" si="13"/>
        <v>0</v>
      </c>
      <c r="J114" s="7">
        <f t="shared" si="14"/>
        <v>0</v>
      </c>
      <c r="K114" s="7">
        <f t="shared" si="15"/>
        <v>0</v>
      </c>
      <c r="L114" s="55"/>
    </row>
    <row r="115" spans="1:12" ht="30" x14ac:dyDescent="0.25">
      <c r="A115" s="5" t="s">
        <v>345</v>
      </c>
      <c r="B115" s="5" t="s">
        <v>216</v>
      </c>
      <c r="C115" s="5" t="s">
        <v>784</v>
      </c>
      <c r="D115" s="5" t="s">
        <v>753</v>
      </c>
      <c r="E115" s="5">
        <v>1</v>
      </c>
      <c r="F115" s="49"/>
      <c r="G115" s="50">
        <v>0.23</v>
      </c>
      <c r="H115" s="7">
        <f t="shared" si="12"/>
        <v>0</v>
      </c>
      <c r="I115" s="7">
        <f t="shared" si="13"/>
        <v>0</v>
      </c>
      <c r="J115" s="7">
        <f t="shared" si="14"/>
        <v>0</v>
      </c>
      <c r="K115" s="7">
        <f t="shared" si="15"/>
        <v>0</v>
      </c>
      <c r="L115" s="55"/>
    </row>
    <row r="116" spans="1:12" ht="30" x14ac:dyDescent="0.25">
      <c r="A116" s="5" t="s">
        <v>346</v>
      </c>
      <c r="B116" s="13" t="s">
        <v>1039</v>
      </c>
      <c r="C116" s="13" t="s">
        <v>1040</v>
      </c>
      <c r="D116" s="13" t="s">
        <v>1041</v>
      </c>
      <c r="E116" s="13">
        <v>2</v>
      </c>
      <c r="F116" s="49"/>
      <c r="G116" s="50">
        <v>0.23</v>
      </c>
      <c r="H116" s="7">
        <f t="shared" si="12"/>
        <v>0</v>
      </c>
      <c r="I116" s="7">
        <f t="shared" si="13"/>
        <v>0</v>
      </c>
      <c r="J116" s="7">
        <f t="shared" si="14"/>
        <v>0</v>
      </c>
      <c r="K116" s="7">
        <f t="shared" si="15"/>
        <v>0</v>
      </c>
      <c r="L116" s="55"/>
    </row>
    <row r="117" spans="1:12" ht="90" x14ac:dyDescent="0.25">
      <c r="A117" s="5" t="s">
        <v>347</v>
      </c>
      <c r="B117" s="5" t="s">
        <v>752</v>
      </c>
      <c r="C117" s="5" t="s">
        <v>751</v>
      </c>
      <c r="D117" s="5" t="s">
        <v>559</v>
      </c>
      <c r="E117" s="5">
        <f>1+1+1</f>
        <v>3</v>
      </c>
      <c r="F117" s="49"/>
      <c r="G117" s="50">
        <v>0.23</v>
      </c>
      <c r="H117" s="7">
        <f t="shared" si="12"/>
        <v>0</v>
      </c>
      <c r="I117" s="7">
        <f t="shared" si="13"/>
        <v>0</v>
      </c>
      <c r="J117" s="7">
        <f t="shared" si="14"/>
        <v>0</v>
      </c>
      <c r="K117" s="7">
        <f t="shared" si="15"/>
        <v>0</v>
      </c>
      <c r="L117" s="55"/>
    </row>
    <row r="118" spans="1:12" ht="45" x14ac:dyDescent="0.25">
      <c r="A118" s="5" t="s">
        <v>348</v>
      </c>
      <c r="B118" s="5" t="s">
        <v>736</v>
      </c>
      <c r="C118" s="5" t="s">
        <v>735</v>
      </c>
      <c r="D118" s="5" t="s">
        <v>35</v>
      </c>
      <c r="E118" s="5">
        <f>1+1</f>
        <v>2</v>
      </c>
      <c r="F118" s="49"/>
      <c r="G118" s="50">
        <v>0.23</v>
      </c>
      <c r="H118" s="7">
        <f t="shared" si="12"/>
        <v>0</v>
      </c>
      <c r="I118" s="7">
        <f t="shared" si="13"/>
        <v>0</v>
      </c>
      <c r="J118" s="7">
        <f t="shared" si="14"/>
        <v>0</v>
      </c>
      <c r="K118" s="7">
        <f t="shared" si="15"/>
        <v>0</v>
      </c>
      <c r="L118" s="55"/>
    </row>
    <row r="119" spans="1:12" ht="90" x14ac:dyDescent="0.25">
      <c r="A119" s="5" t="s">
        <v>349</v>
      </c>
      <c r="B119" s="13" t="s">
        <v>1044</v>
      </c>
      <c r="C119" s="13" t="s">
        <v>1045</v>
      </c>
      <c r="D119" s="13" t="s">
        <v>1046</v>
      </c>
      <c r="E119" s="13">
        <v>4</v>
      </c>
      <c r="F119" s="49"/>
      <c r="G119" s="50">
        <v>0.23</v>
      </c>
      <c r="H119" s="7">
        <f t="shared" si="12"/>
        <v>0</v>
      </c>
      <c r="I119" s="7">
        <f t="shared" si="13"/>
        <v>0</v>
      </c>
      <c r="J119" s="7">
        <f t="shared" si="14"/>
        <v>0</v>
      </c>
      <c r="K119" s="7">
        <f t="shared" si="15"/>
        <v>0</v>
      </c>
      <c r="L119" s="55"/>
    </row>
    <row r="120" spans="1:12" ht="60" x14ac:dyDescent="0.25">
      <c r="A120" s="5" t="s">
        <v>350</v>
      </c>
      <c r="B120" s="5" t="s">
        <v>588</v>
      </c>
      <c r="C120" s="5" t="s">
        <v>591</v>
      </c>
      <c r="D120" s="5" t="s">
        <v>515</v>
      </c>
      <c r="E120" s="5">
        <v>2</v>
      </c>
      <c r="F120" s="49"/>
      <c r="G120" s="50">
        <v>0.23</v>
      </c>
      <c r="H120" s="7">
        <f t="shared" si="12"/>
        <v>0</v>
      </c>
      <c r="I120" s="7">
        <f t="shared" si="13"/>
        <v>0</v>
      </c>
      <c r="J120" s="7">
        <f t="shared" si="14"/>
        <v>0</v>
      </c>
      <c r="K120" s="7">
        <f t="shared" si="15"/>
        <v>0</v>
      </c>
      <c r="L120" s="55"/>
    </row>
    <row r="121" spans="1:12" ht="60" x14ac:dyDescent="0.25">
      <c r="A121" s="5" t="s">
        <v>351</v>
      </c>
      <c r="B121" s="5" t="s">
        <v>587</v>
      </c>
      <c r="C121" s="5" t="s">
        <v>590</v>
      </c>
      <c r="D121" s="5" t="s">
        <v>515</v>
      </c>
      <c r="E121" s="5">
        <f>1+1</f>
        <v>2</v>
      </c>
      <c r="F121" s="49"/>
      <c r="G121" s="50">
        <v>0.23</v>
      </c>
      <c r="H121" s="7">
        <f t="shared" si="12"/>
        <v>0</v>
      </c>
      <c r="I121" s="7">
        <f t="shared" si="13"/>
        <v>0</v>
      </c>
      <c r="J121" s="7">
        <f t="shared" si="14"/>
        <v>0</v>
      </c>
      <c r="K121" s="7">
        <f t="shared" si="15"/>
        <v>0</v>
      </c>
      <c r="L121" s="55"/>
    </row>
    <row r="122" spans="1:12" ht="60" x14ac:dyDescent="0.25">
      <c r="A122" s="5" t="s">
        <v>352</v>
      </c>
      <c r="B122" s="5" t="s">
        <v>586</v>
      </c>
      <c r="C122" s="5" t="s">
        <v>589</v>
      </c>
      <c r="D122" s="5" t="s">
        <v>515</v>
      </c>
      <c r="E122" s="5">
        <f>1+1</f>
        <v>2</v>
      </c>
      <c r="F122" s="49"/>
      <c r="G122" s="50">
        <v>0.23</v>
      </c>
      <c r="H122" s="7">
        <f t="shared" si="12"/>
        <v>0</v>
      </c>
      <c r="I122" s="7">
        <f t="shared" si="13"/>
        <v>0</v>
      </c>
      <c r="J122" s="7">
        <f t="shared" si="14"/>
        <v>0</v>
      </c>
      <c r="K122" s="7">
        <f t="shared" si="15"/>
        <v>0</v>
      </c>
      <c r="L122" s="55"/>
    </row>
    <row r="123" spans="1:12" ht="30" x14ac:dyDescent="0.25">
      <c r="A123" s="5" t="s">
        <v>353</v>
      </c>
      <c r="B123" s="5" t="s">
        <v>569</v>
      </c>
      <c r="C123" s="5" t="s">
        <v>566</v>
      </c>
      <c r="D123" s="5" t="s">
        <v>515</v>
      </c>
      <c r="E123" s="5">
        <v>5</v>
      </c>
      <c r="F123" s="49"/>
      <c r="G123" s="50">
        <v>0.23</v>
      </c>
      <c r="H123" s="7">
        <f t="shared" si="12"/>
        <v>0</v>
      </c>
      <c r="I123" s="7">
        <f t="shared" si="13"/>
        <v>0</v>
      </c>
      <c r="J123" s="7">
        <f t="shared" si="14"/>
        <v>0</v>
      </c>
      <c r="K123" s="7">
        <f t="shared" si="15"/>
        <v>0</v>
      </c>
      <c r="L123" s="55"/>
    </row>
    <row r="124" spans="1:12" ht="30" x14ac:dyDescent="0.25">
      <c r="A124" s="5" t="s">
        <v>354</v>
      </c>
      <c r="B124" s="5" t="s">
        <v>568</v>
      </c>
      <c r="C124" s="5" t="s">
        <v>567</v>
      </c>
      <c r="D124" s="5" t="s">
        <v>515</v>
      </c>
      <c r="E124" s="5">
        <v>10</v>
      </c>
      <c r="F124" s="49"/>
      <c r="G124" s="50">
        <v>0.23</v>
      </c>
      <c r="H124" s="7">
        <f t="shared" si="12"/>
        <v>0</v>
      </c>
      <c r="I124" s="7">
        <f t="shared" si="13"/>
        <v>0</v>
      </c>
      <c r="J124" s="7">
        <f t="shared" si="14"/>
        <v>0</v>
      </c>
      <c r="K124" s="7">
        <f t="shared" si="15"/>
        <v>0</v>
      </c>
      <c r="L124" s="55"/>
    </row>
    <row r="125" spans="1:12" ht="60" x14ac:dyDescent="0.25">
      <c r="A125" s="5" t="s">
        <v>355</v>
      </c>
      <c r="B125" s="5" t="s">
        <v>213</v>
      </c>
      <c r="C125" s="5" t="s">
        <v>518</v>
      </c>
      <c r="D125" s="5" t="s">
        <v>3</v>
      </c>
      <c r="E125" s="5">
        <v>3</v>
      </c>
      <c r="F125" s="49"/>
      <c r="G125" s="50">
        <v>0.23</v>
      </c>
      <c r="H125" s="7">
        <f t="shared" si="12"/>
        <v>0</v>
      </c>
      <c r="I125" s="7">
        <f t="shared" si="13"/>
        <v>0</v>
      </c>
      <c r="J125" s="7">
        <f t="shared" si="14"/>
        <v>0</v>
      </c>
      <c r="K125" s="7">
        <f t="shared" si="15"/>
        <v>0</v>
      </c>
      <c r="L125" s="55"/>
    </row>
    <row r="126" spans="1:12" ht="45" x14ac:dyDescent="0.25">
      <c r="A126" s="5" t="s">
        <v>356</v>
      </c>
      <c r="B126" s="5" t="s">
        <v>514</v>
      </c>
      <c r="C126" s="5" t="s">
        <v>1063</v>
      </c>
      <c r="D126" s="5" t="s">
        <v>516</v>
      </c>
      <c r="E126" s="5">
        <v>4</v>
      </c>
      <c r="F126" s="49"/>
      <c r="G126" s="50">
        <v>0.23</v>
      </c>
      <c r="H126" s="7">
        <f t="shared" si="12"/>
        <v>0</v>
      </c>
      <c r="I126" s="7">
        <f t="shared" si="13"/>
        <v>0</v>
      </c>
      <c r="J126" s="7">
        <f t="shared" si="14"/>
        <v>0</v>
      </c>
      <c r="K126" s="7">
        <f t="shared" si="15"/>
        <v>0</v>
      </c>
      <c r="L126" s="55"/>
    </row>
    <row r="127" spans="1:12" ht="30" x14ac:dyDescent="0.25">
      <c r="A127" s="5" t="s">
        <v>357</v>
      </c>
      <c r="B127" s="5" t="s">
        <v>512</v>
      </c>
      <c r="C127" s="5" t="s">
        <v>513</v>
      </c>
      <c r="D127" s="5" t="s">
        <v>515</v>
      </c>
      <c r="E127" s="5">
        <f>1+1</f>
        <v>2</v>
      </c>
      <c r="F127" s="49"/>
      <c r="G127" s="50">
        <v>0.23</v>
      </c>
      <c r="H127" s="7">
        <f t="shared" si="12"/>
        <v>0</v>
      </c>
      <c r="I127" s="7">
        <f t="shared" si="13"/>
        <v>0</v>
      </c>
      <c r="J127" s="7">
        <f t="shared" si="14"/>
        <v>0</v>
      </c>
      <c r="K127" s="7">
        <f t="shared" si="15"/>
        <v>0</v>
      </c>
      <c r="L127" s="55"/>
    </row>
    <row r="128" spans="1:12" ht="30" x14ac:dyDescent="0.25">
      <c r="A128" s="5" t="s">
        <v>358</v>
      </c>
      <c r="B128" s="5" t="s">
        <v>214</v>
      </c>
      <c r="C128" s="5" t="s">
        <v>782</v>
      </c>
      <c r="D128" s="5" t="s">
        <v>35</v>
      </c>
      <c r="E128" s="5">
        <v>1</v>
      </c>
      <c r="F128" s="49"/>
      <c r="G128" s="50">
        <v>0.23</v>
      </c>
      <c r="H128" s="7">
        <f t="shared" si="12"/>
        <v>0</v>
      </c>
      <c r="I128" s="7">
        <f t="shared" si="13"/>
        <v>0</v>
      </c>
      <c r="J128" s="7">
        <f t="shared" si="14"/>
        <v>0</v>
      </c>
      <c r="K128" s="7">
        <f t="shared" si="15"/>
        <v>0</v>
      </c>
      <c r="L128" s="55"/>
    </row>
    <row r="129" spans="1:12" ht="30" x14ac:dyDescent="0.25">
      <c r="A129" s="5" t="s">
        <v>359</v>
      </c>
      <c r="B129" s="5" t="s">
        <v>1004</v>
      </c>
      <c r="C129" s="5" t="s">
        <v>1005</v>
      </c>
      <c r="D129" s="5" t="s">
        <v>1006</v>
      </c>
      <c r="E129" s="5">
        <v>10</v>
      </c>
      <c r="F129" s="49"/>
      <c r="G129" s="50">
        <v>0.23</v>
      </c>
      <c r="H129" s="7">
        <f t="shared" si="12"/>
        <v>0</v>
      </c>
      <c r="I129" s="7">
        <f t="shared" si="13"/>
        <v>0</v>
      </c>
      <c r="J129" s="7">
        <f t="shared" si="14"/>
        <v>0</v>
      </c>
      <c r="K129" s="7">
        <f t="shared" si="15"/>
        <v>0</v>
      </c>
      <c r="L129" s="55"/>
    </row>
    <row r="130" spans="1:12" ht="60" x14ac:dyDescent="0.25">
      <c r="A130" s="5" t="s">
        <v>360</v>
      </c>
      <c r="B130" s="5" t="s">
        <v>749</v>
      </c>
      <c r="C130" s="5" t="s">
        <v>750</v>
      </c>
      <c r="D130" s="5" t="s">
        <v>35</v>
      </c>
      <c r="E130" s="5">
        <f>1+1+1+1</f>
        <v>4</v>
      </c>
      <c r="F130" s="49"/>
      <c r="G130" s="50">
        <v>0.23</v>
      </c>
      <c r="H130" s="7">
        <f t="shared" si="12"/>
        <v>0</v>
      </c>
      <c r="I130" s="7">
        <f t="shared" si="13"/>
        <v>0</v>
      </c>
      <c r="J130" s="7">
        <f t="shared" si="14"/>
        <v>0</v>
      </c>
      <c r="K130" s="7">
        <f t="shared" si="15"/>
        <v>0</v>
      </c>
      <c r="L130" s="55"/>
    </row>
    <row r="131" spans="1:12" ht="60" x14ac:dyDescent="0.25">
      <c r="A131" s="5" t="s">
        <v>361</v>
      </c>
      <c r="B131" s="5" t="s">
        <v>748</v>
      </c>
      <c r="C131" s="5" t="s">
        <v>115</v>
      </c>
      <c r="D131" s="5" t="s">
        <v>35</v>
      </c>
      <c r="E131" s="5">
        <f>2+1+1+2</f>
        <v>6</v>
      </c>
      <c r="F131" s="49"/>
      <c r="G131" s="50">
        <v>0.23</v>
      </c>
      <c r="H131" s="7">
        <f t="shared" si="12"/>
        <v>0</v>
      </c>
      <c r="I131" s="7">
        <f t="shared" si="13"/>
        <v>0</v>
      </c>
      <c r="J131" s="7">
        <f t="shared" si="14"/>
        <v>0</v>
      </c>
      <c r="K131" s="7">
        <f t="shared" si="15"/>
        <v>0</v>
      </c>
      <c r="L131" s="55"/>
    </row>
    <row r="132" spans="1:12" ht="30" x14ac:dyDescent="0.25">
      <c r="A132" s="5" t="s">
        <v>362</v>
      </c>
      <c r="B132" s="5" t="s">
        <v>1007</v>
      </c>
      <c r="C132" s="5" t="s">
        <v>1098</v>
      </c>
      <c r="D132" s="5" t="s">
        <v>35</v>
      </c>
      <c r="E132" s="5">
        <v>2</v>
      </c>
      <c r="F132" s="49"/>
      <c r="G132" s="50">
        <v>0.23</v>
      </c>
      <c r="H132" s="7">
        <f t="shared" si="12"/>
        <v>0</v>
      </c>
      <c r="I132" s="7">
        <f t="shared" si="13"/>
        <v>0</v>
      </c>
      <c r="J132" s="7">
        <f t="shared" si="14"/>
        <v>0</v>
      </c>
      <c r="K132" s="7">
        <f t="shared" si="15"/>
        <v>0</v>
      </c>
      <c r="L132" s="55"/>
    </row>
    <row r="133" spans="1:12" ht="30" x14ac:dyDescent="0.25">
      <c r="A133" s="5" t="s">
        <v>363</v>
      </c>
      <c r="B133" s="5" t="s">
        <v>219</v>
      </c>
      <c r="C133" s="5" t="s">
        <v>787</v>
      </c>
      <c r="D133" s="5" t="s">
        <v>35</v>
      </c>
      <c r="E133" s="5">
        <v>1</v>
      </c>
      <c r="F133" s="49"/>
      <c r="G133" s="50">
        <v>0.23</v>
      </c>
      <c r="H133" s="7">
        <f t="shared" si="12"/>
        <v>0</v>
      </c>
      <c r="I133" s="7">
        <f t="shared" si="13"/>
        <v>0</v>
      </c>
      <c r="J133" s="7">
        <f t="shared" si="14"/>
        <v>0</v>
      </c>
      <c r="K133" s="7">
        <f t="shared" si="15"/>
        <v>0</v>
      </c>
      <c r="L133" s="55"/>
    </row>
    <row r="134" spans="1:12" ht="60" x14ac:dyDescent="0.25">
      <c r="A134" s="5" t="s">
        <v>364</v>
      </c>
      <c r="B134" s="5" t="s">
        <v>531</v>
      </c>
      <c r="C134" s="5" t="s">
        <v>121</v>
      </c>
      <c r="D134" s="5" t="s">
        <v>35</v>
      </c>
      <c r="E134" s="5">
        <v>1</v>
      </c>
      <c r="F134" s="49"/>
      <c r="G134" s="50">
        <v>0.23</v>
      </c>
      <c r="H134" s="7">
        <f t="shared" si="12"/>
        <v>0</v>
      </c>
      <c r="I134" s="7">
        <f t="shared" si="13"/>
        <v>0</v>
      </c>
      <c r="J134" s="7">
        <f t="shared" si="14"/>
        <v>0</v>
      </c>
      <c r="K134" s="7">
        <f t="shared" si="15"/>
        <v>0</v>
      </c>
      <c r="L134" s="55"/>
    </row>
    <row r="135" spans="1:12" ht="45" x14ac:dyDescent="0.25">
      <c r="A135" s="5" t="s">
        <v>365</v>
      </c>
      <c r="B135" s="5" t="s">
        <v>524</v>
      </c>
      <c r="C135" s="5" t="s">
        <v>519</v>
      </c>
      <c r="D135" s="5" t="s">
        <v>35</v>
      </c>
      <c r="E135" s="5">
        <f>2+1</f>
        <v>3</v>
      </c>
      <c r="F135" s="49"/>
      <c r="G135" s="50">
        <v>0.23</v>
      </c>
      <c r="H135" s="7">
        <f t="shared" si="12"/>
        <v>0</v>
      </c>
      <c r="I135" s="7">
        <f t="shared" si="13"/>
        <v>0</v>
      </c>
      <c r="J135" s="7">
        <f t="shared" si="14"/>
        <v>0</v>
      </c>
      <c r="K135" s="7">
        <f t="shared" si="15"/>
        <v>0</v>
      </c>
      <c r="L135" s="55"/>
    </row>
    <row r="136" spans="1:12" ht="45" x14ac:dyDescent="0.25">
      <c r="A136" s="5" t="s">
        <v>366</v>
      </c>
      <c r="B136" s="5" t="s">
        <v>528</v>
      </c>
      <c r="C136" s="5" t="s">
        <v>520</v>
      </c>
      <c r="D136" s="5" t="s">
        <v>35</v>
      </c>
      <c r="E136" s="5">
        <v>4</v>
      </c>
      <c r="F136" s="49"/>
      <c r="G136" s="50">
        <v>0.23</v>
      </c>
      <c r="H136" s="7">
        <f t="shared" si="12"/>
        <v>0</v>
      </c>
      <c r="I136" s="7">
        <f t="shared" si="13"/>
        <v>0</v>
      </c>
      <c r="J136" s="7">
        <f t="shared" si="14"/>
        <v>0</v>
      </c>
      <c r="K136" s="7">
        <f t="shared" si="15"/>
        <v>0</v>
      </c>
      <c r="L136" s="55"/>
    </row>
    <row r="137" spans="1:12" ht="45" x14ac:dyDescent="0.25">
      <c r="A137" s="5" t="s">
        <v>367</v>
      </c>
      <c r="B137" s="5" t="s">
        <v>523</v>
      </c>
      <c r="C137" s="5" t="s">
        <v>15</v>
      </c>
      <c r="D137" s="5" t="s">
        <v>35</v>
      </c>
      <c r="E137" s="5">
        <v>4</v>
      </c>
      <c r="F137" s="49"/>
      <c r="G137" s="50">
        <v>0.23</v>
      </c>
      <c r="H137" s="7">
        <f t="shared" si="12"/>
        <v>0</v>
      </c>
      <c r="I137" s="7">
        <f t="shared" si="13"/>
        <v>0</v>
      </c>
      <c r="J137" s="7">
        <f t="shared" si="14"/>
        <v>0</v>
      </c>
      <c r="K137" s="7">
        <f t="shared" si="15"/>
        <v>0</v>
      </c>
      <c r="L137" s="55"/>
    </row>
    <row r="138" spans="1:12" ht="45" x14ac:dyDescent="0.25">
      <c r="A138" s="5" t="s">
        <v>368</v>
      </c>
      <c r="B138" s="5" t="s">
        <v>521</v>
      </c>
      <c r="C138" s="5" t="s">
        <v>13</v>
      </c>
      <c r="D138" s="5" t="s">
        <v>35</v>
      </c>
      <c r="E138" s="5">
        <f>2+2+4</f>
        <v>8</v>
      </c>
      <c r="F138" s="49"/>
      <c r="G138" s="50">
        <v>0.23</v>
      </c>
      <c r="H138" s="7">
        <f t="shared" si="12"/>
        <v>0</v>
      </c>
      <c r="I138" s="7">
        <f t="shared" si="13"/>
        <v>0</v>
      </c>
      <c r="J138" s="7">
        <f t="shared" si="14"/>
        <v>0</v>
      </c>
      <c r="K138" s="7">
        <f t="shared" si="15"/>
        <v>0</v>
      </c>
      <c r="L138" s="55"/>
    </row>
    <row r="139" spans="1:12" ht="45" x14ac:dyDescent="0.25">
      <c r="A139" s="5" t="s">
        <v>369</v>
      </c>
      <c r="B139" s="5" t="s">
        <v>522</v>
      </c>
      <c r="C139" s="5" t="s">
        <v>14</v>
      </c>
      <c r="D139" s="5" t="s">
        <v>35</v>
      </c>
      <c r="E139" s="5">
        <v>4</v>
      </c>
      <c r="F139" s="49"/>
      <c r="G139" s="50">
        <v>0.23</v>
      </c>
      <c r="H139" s="7">
        <f t="shared" si="12"/>
        <v>0</v>
      </c>
      <c r="I139" s="7">
        <f t="shared" si="13"/>
        <v>0</v>
      </c>
      <c r="J139" s="7">
        <f t="shared" si="14"/>
        <v>0</v>
      </c>
      <c r="K139" s="7">
        <f t="shared" si="15"/>
        <v>0</v>
      </c>
      <c r="L139" s="55"/>
    </row>
    <row r="140" spans="1:12" ht="45" x14ac:dyDescent="0.25">
      <c r="A140" s="5" t="s">
        <v>370</v>
      </c>
      <c r="B140" s="5" t="s">
        <v>527</v>
      </c>
      <c r="C140" s="5" t="s">
        <v>196</v>
      </c>
      <c r="D140" s="5" t="s">
        <v>35</v>
      </c>
      <c r="E140" s="5">
        <v>2</v>
      </c>
      <c r="F140" s="49"/>
      <c r="G140" s="50">
        <v>0.23</v>
      </c>
      <c r="H140" s="7">
        <f t="shared" si="12"/>
        <v>0</v>
      </c>
      <c r="I140" s="7">
        <f t="shared" si="13"/>
        <v>0</v>
      </c>
      <c r="J140" s="7">
        <f t="shared" si="14"/>
        <v>0</v>
      </c>
      <c r="K140" s="7">
        <f t="shared" si="15"/>
        <v>0</v>
      </c>
      <c r="L140" s="55"/>
    </row>
    <row r="141" spans="1:12" ht="60" x14ac:dyDescent="0.25">
      <c r="A141" s="5" t="s">
        <v>371</v>
      </c>
      <c r="B141" s="5" t="s">
        <v>526</v>
      </c>
      <c r="C141" s="5" t="s">
        <v>194</v>
      </c>
      <c r="D141" s="5" t="s">
        <v>35</v>
      </c>
      <c r="E141" s="5">
        <v>3</v>
      </c>
      <c r="F141" s="49"/>
      <c r="G141" s="50">
        <v>0.23</v>
      </c>
      <c r="H141" s="7">
        <f t="shared" si="12"/>
        <v>0</v>
      </c>
      <c r="I141" s="7">
        <f t="shared" si="13"/>
        <v>0</v>
      </c>
      <c r="J141" s="7">
        <f t="shared" si="14"/>
        <v>0</v>
      </c>
      <c r="K141" s="7">
        <f t="shared" si="15"/>
        <v>0</v>
      </c>
      <c r="L141" s="55"/>
    </row>
    <row r="142" spans="1:12" ht="60" x14ac:dyDescent="0.25">
      <c r="A142" s="5" t="s">
        <v>372</v>
      </c>
      <c r="B142" s="5" t="s">
        <v>525</v>
      </c>
      <c r="C142" s="5" t="s">
        <v>193</v>
      </c>
      <c r="D142" s="5" t="s">
        <v>35</v>
      </c>
      <c r="E142" s="5">
        <f>3+4</f>
        <v>7</v>
      </c>
      <c r="F142" s="49"/>
      <c r="G142" s="50">
        <v>0.23</v>
      </c>
      <c r="H142" s="7">
        <f t="shared" si="12"/>
        <v>0</v>
      </c>
      <c r="I142" s="7">
        <f t="shared" si="13"/>
        <v>0</v>
      </c>
      <c r="J142" s="7">
        <f t="shared" si="14"/>
        <v>0</v>
      </c>
      <c r="K142" s="7">
        <f t="shared" si="15"/>
        <v>0</v>
      </c>
      <c r="L142" s="55"/>
    </row>
    <row r="143" spans="1:12" ht="75" x14ac:dyDescent="0.25">
      <c r="A143" s="5" t="s">
        <v>373</v>
      </c>
      <c r="B143" s="5" t="s">
        <v>529</v>
      </c>
      <c r="C143" s="5" t="s">
        <v>195</v>
      </c>
      <c r="D143" s="5" t="s">
        <v>530</v>
      </c>
      <c r="E143" s="5">
        <v>1</v>
      </c>
      <c r="F143" s="49"/>
      <c r="G143" s="50">
        <v>0.23</v>
      </c>
      <c r="H143" s="7">
        <f t="shared" si="12"/>
        <v>0</v>
      </c>
      <c r="I143" s="7">
        <f t="shared" si="13"/>
        <v>0</v>
      </c>
      <c r="J143" s="7">
        <f t="shared" si="14"/>
        <v>0</v>
      </c>
      <c r="K143" s="7">
        <f t="shared" si="15"/>
        <v>0</v>
      </c>
      <c r="L143" s="55"/>
    </row>
    <row r="144" spans="1:12" ht="120" x14ac:dyDescent="0.25">
      <c r="A144" s="5" t="s">
        <v>374</v>
      </c>
      <c r="B144" s="5" t="s">
        <v>23</v>
      </c>
      <c r="C144" s="5" t="s">
        <v>24</v>
      </c>
      <c r="D144" s="5" t="s">
        <v>35</v>
      </c>
      <c r="E144" s="5">
        <v>1</v>
      </c>
      <c r="F144" s="49"/>
      <c r="G144" s="50">
        <v>0.23</v>
      </c>
      <c r="H144" s="7">
        <f t="shared" ref="H144:H207" si="16">F144*G144</f>
        <v>0</v>
      </c>
      <c r="I144" s="7">
        <f t="shared" ref="I144:I207" si="17">F144*E144</f>
        <v>0</v>
      </c>
      <c r="J144" s="7">
        <f t="shared" ref="J144:J207" si="18">H144*E144</f>
        <v>0</v>
      </c>
      <c r="K144" s="7">
        <f t="shared" ref="K144:K207" si="19">I144+J144</f>
        <v>0</v>
      </c>
      <c r="L144" s="55"/>
    </row>
    <row r="145" spans="1:81" ht="60" x14ac:dyDescent="0.25">
      <c r="A145" s="5" t="s">
        <v>375</v>
      </c>
      <c r="B145" s="5" t="s">
        <v>133</v>
      </c>
      <c r="C145" s="5" t="s">
        <v>563</v>
      </c>
      <c r="D145" s="5" t="s">
        <v>558</v>
      </c>
      <c r="E145" s="5">
        <v>1</v>
      </c>
      <c r="F145" s="49"/>
      <c r="G145" s="50">
        <v>0.23</v>
      </c>
      <c r="H145" s="7">
        <f t="shared" si="16"/>
        <v>0</v>
      </c>
      <c r="I145" s="7">
        <f t="shared" si="17"/>
        <v>0</v>
      </c>
      <c r="J145" s="7">
        <f t="shared" si="18"/>
        <v>0</v>
      </c>
      <c r="K145" s="7">
        <f t="shared" si="19"/>
        <v>0</v>
      </c>
      <c r="L145" s="55"/>
    </row>
    <row r="146" spans="1:81" ht="30" x14ac:dyDescent="0.25">
      <c r="A146" s="5" t="s">
        <v>376</v>
      </c>
      <c r="B146" s="5" t="s">
        <v>990</v>
      </c>
      <c r="C146" s="5" t="s">
        <v>992</v>
      </c>
      <c r="D146" s="5" t="s">
        <v>558</v>
      </c>
      <c r="E146" s="5">
        <v>1</v>
      </c>
      <c r="F146" s="49"/>
      <c r="G146" s="50">
        <v>0.23</v>
      </c>
      <c r="H146" s="7">
        <f t="shared" si="16"/>
        <v>0</v>
      </c>
      <c r="I146" s="7">
        <f t="shared" si="17"/>
        <v>0</v>
      </c>
      <c r="J146" s="7">
        <f t="shared" si="18"/>
        <v>0</v>
      </c>
      <c r="K146" s="7">
        <f t="shared" si="19"/>
        <v>0</v>
      </c>
      <c r="L146" s="55"/>
    </row>
    <row r="147" spans="1:81" ht="30" x14ac:dyDescent="0.25">
      <c r="A147" s="5" t="s">
        <v>377</v>
      </c>
      <c r="B147" s="5" t="s">
        <v>37</v>
      </c>
      <c r="C147" s="5" t="s">
        <v>557</v>
      </c>
      <c r="D147" s="5" t="s">
        <v>558</v>
      </c>
      <c r="E147" s="5">
        <v>1</v>
      </c>
      <c r="F147" s="49"/>
      <c r="G147" s="50">
        <v>0.23</v>
      </c>
      <c r="H147" s="7">
        <f t="shared" si="16"/>
        <v>0</v>
      </c>
      <c r="I147" s="7">
        <f t="shared" si="17"/>
        <v>0</v>
      </c>
      <c r="J147" s="7">
        <f t="shared" si="18"/>
        <v>0</v>
      </c>
      <c r="K147" s="7">
        <f t="shared" si="19"/>
        <v>0</v>
      </c>
      <c r="L147" s="55"/>
    </row>
    <row r="148" spans="1:81" ht="60" x14ac:dyDescent="0.25">
      <c r="A148" s="5" t="s">
        <v>378</v>
      </c>
      <c r="B148" s="5" t="s">
        <v>998</v>
      </c>
      <c r="C148" s="5" t="s">
        <v>999</v>
      </c>
      <c r="D148" s="5" t="s">
        <v>1000</v>
      </c>
      <c r="E148" s="5">
        <v>1</v>
      </c>
      <c r="F148" s="49"/>
      <c r="G148" s="50">
        <v>0.23</v>
      </c>
      <c r="H148" s="7">
        <f t="shared" si="16"/>
        <v>0</v>
      </c>
      <c r="I148" s="7">
        <f t="shared" si="17"/>
        <v>0</v>
      </c>
      <c r="J148" s="7">
        <f t="shared" si="18"/>
        <v>0</v>
      </c>
      <c r="K148" s="7">
        <f t="shared" si="19"/>
        <v>0</v>
      </c>
      <c r="L148" s="55"/>
    </row>
    <row r="149" spans="1:81" ht="45" x14ac:dyDescent="0.25">
      <c r="A149" s="5" t="s">
        <v>379</v>
      </c>
      <c r="B149" s="5" t="s">
        <v>38</v>
      </c>
      <c r="C149" s="5" t="s">
        <v>560</v>
      </c>
      <c r="D149" s="5" t="s">
        <v>559</v>
      </c>
      <c r="E149" s="5">
        <v>1</v>
      </c>
      <c r="F149" s="49"/>
      <c r="G149" s="50">
        <v>0.23</v>
      </c>
      <c r="H149" s="7">
        <f t="shared" si="16"/>
        <v>0</v>
      </c>
      <c r="I149" s="7">
        <f t="shared" si="17"/>
        <v>0</v>
      </c>
      <c r="J149" s="7">
        <f t="shared" si="18"/>
        <v>0</v>
      </c>
      <c r="K149" s="7">
        <f t="shared" si="19"/>
        <v>0</v>
      </c>
      <c r="L149" s="55"/>
    </row>
    <row r="150" spans="1:81" ht="30" x14ac:dyDescent="0.25">
      <c r="A150" s="5" t="s">
        <v>380</v>
      </c>
      <c r="B150" s="5" t="s">
        <v>218</v>
      </c>
      <c r="C150" s="5" t="s">
        <v>786</v>
      </c>
      <c r="D150" s="5" t="s">
        <v>35</v>
      </c>
      <c r="E150" s="5">
        <f>1+1</f>
        <v>2</v>
      </c>
      <c r="F150" s="49"/>
      <c r="G150" s="50">
        <v>0.23</v>
      </c>
      <c r="H150" s="7">
        <f t="shared" si="16"/>
        <v>0</v>
      </c>
      <c r="I150" s="7">
        <f t="shared" si="17"/>
        <v>0</v>
      </c>
      <c r="J150" s="7">
        <f t="shared" si="18"/>
        <v>0</v>
      </c>
      <c r="K150" s="7">
        <f t="shared" si="19"/>
        <v>0</v>
      </c>
      <c r="L150" s="55"/>
    </row>
    <row r="151" spans="1:81" ht="30" x14ac:dyDescent="0.25">
      <c r="A151" s="5" t="s">
        <v>381</v>
      </c>
      <c r="B151" s="5" t="s">
        <v>97</v>
      </c>
      <c r="C151" s="5" t="s">
        <v>538</v>
      </c>
      <c r="D151" s="5" t="s">
        <v>540</v>
      </c>
      <c r="E151" s="5">
        <v>1</v>
      </c>
      <c r="F151" s="49"/>
      <c r="G151" s="50">
        <v>0.23</v>
      </c>
      <c r="H151" s="7">
        <f t="shared" si="16"/>
        <v>0</v>
      </c>
      <c r="I151" s="7">
        <f t="shared" si="17"/>
        <v>0</v>
      </c>
      <c r="J151" s="7">
        <f t="shared" si="18"/>
        <v>0</v>
      </c>
      <c r="K151" s="7">
        <f t="shared" si="19"/>
        <v>0</v>
      </c>
      <c r="L151" s="55"/>
    </row>
    <row r="152" spans="1:81" ht="30" x14ac:dyDescent="0.25">
      <c r="A152" s="5" t="s">
        <v>382</v>
      </c>
      <c r="B152" s="5" t="s">
        <v>98</v>
      </c>
      <c r="C152" s="5" t="s">
        <v>539</v>
      </c>
      <c r="D152" s="5" t="s">
        <v>540</v>
      </c>
      <c r="E152" s="5">
        <f>1+1</f>
        <v>2</v>
      </c>
      <c r="F152" s="49"/>
      <c r="G152" s="50">
        <v>0.23</v>
      </c>
      <c r="H152" s="7">
        <f t="shared" si="16"/>
        <v>0</v>
      </c>
      <c r="I152" s="7">
        <f t="shared" si="17"/>
        <v>0</v>
      </c>
      <c r="J152" s="7">
        <f t="shared" si="18"/>
        <v>0</v>
      </c>
      <c r="K152" s="7">
        <f t="shared" si="19"/>
        <v>0</v>
      </c>
      <c r="L152" s="55"/>
    </row>
    <row r="153" spans="1:81" ht="30" x14ac:dyDescent="0.25">
      <c r="A153" s="5" t="s">
        <v>383</v>
      </c>
      <c r="B153" s="5" t="s">
        <v>96</v>
      </c>
      <c r="C153" s="5" t="s">
        <v>537</v>
      </c>
      <c r="D153" s="5" t="s">
        <v>540</v>
      </c>
      <c r="E153" s="5">
        <f>1+1</f>
        <v>2</v>
      </c>
      <c r="F153" s="49"/>
      <c r="G153" s="50">
        <v>0.23</v>
      </c>
      <c r="H153" s="7">
        <f t="shared" si="16"/>
        <v>0</v>
      </c>
      <c r="I153" s="7">
        <f t="shared" si="17"/>
        <v>0</v>
      </c>
      <c r="J153" s="7">
        <f t="shared" si="18"/>
        <v>0</v>
      </c>
      <c r="K153" s="7">
        <f t="shared" si="19"/>
        <v>0</v>
      </c>
      <c r="L153" s="55"/>
    </row>
    <row r="154" spans="1:81" ht="150" x14ac:dyDescent="0.25">
      <c r="A154" s="5" t="s">
        <v>384</v>
      </c>
      <c r="B154" s="5" t="s">
        <v>39</v>
      </c>
      <c r="C154" s="5" t="s">
        <v>40</v>
      </c>
      <c r="D154" s="5" t="s">
        <v>536</v>
      </c>
      <c r="E154" s="5">
        <f>1+1</f>
        <v>2</v>
      </c>
      <c r="F154" s="49"/>
      <c r="G154" s="50">
        <v>0.23</v>
      </c>
      <c r="H154" s="7">
        <f t="shared" si="16"/>
        <v>0</v>
      </c>
      <c r="I154" s="7">
        <f t="shared" si="17"/>
        <v>0</v>
      </c>
      <c r="J154" s="7">
        <f t="shared" si="18"/>
        <v>0</v>
      </c>
      <c r="K154" s="7">
        <f t="shared" si="19"/>
        <v>0</v>
      </c>
      <c r="L154" s="55"/>
    </row>
    <row r="155" spans="1:81" ht="30" x14ac:dyDescent="0.25">
      <c r="A155" s="5" t="s">
        <v>385</v>
      </c>
      <c r="B155" s="5" t="s">
        <v>200</v>
      </c>
      <c r="C155" s="5" t="s">
        <v>781</v>
      </c>
      <c r="D155" s="5" t="s">
        <v>35</v>
      </c>
      <c r="E155" s="5">
        <f>2+1</f>
        <v>3</v>
      </c>
      <c r="F155" s="49"/>
      <c r="G155" s="50">
        <v>0.23</v>
      </c>
      <c r="H155" s="7">
        <f t="shared" si="16"/>
        <v>0</v>
      </c>
      <c r="I155" s="7">
        <f t="shared" si="17"/>
        <v>0</v>
      </c>
      <c r="J155" s="7">
        <f t="shared" si="18"/>
        <v>0</v>
      </c>
      <c r="K155" s="7">
        <f t="shared" si="19"/>
        <v>0</v>
      </c>
      <c r="L155" s="55"/>
    </row>
    <row r="156" spans="1:81" ht="45" x14ac:dyDescent="0.25">
      <c r="A156" s="5" t="s">
        <v>386</v>
      </c>
      <c r="B156" s="5" t="s">
        <v>215</v>
      </c>
      <c r="C156" s="5" t="s">
        <v>783</v>
      </c>
      <c r="D156" s="5" t="s">
        <v>35</v>
      </c>
      <c r="E156" s="5">
        <v>1</v>
      </c>
      <c r="F156" s="49"/>
      <c r="G156" s="50">
        <v>0.23</v>
      </c>
      <c r="H156" s="7">
        <f t="shared" si="16"/>
        <v>0</v>
      </c>
      <c r="I156" s="7">
        <f t="shared" si="17"/>
        <v>0</v>
      </c>
      <c r="J156" s="7">
        <f t="shared" si="18"/>
        <v>0</v>
      </c>
      <c r="K156" s="7">
        <f t="shared" si="19"/>
        <v>0</v>
      </c>
      <c r="L156" s="55"/>
    </row>
    <row r="157" spans="1:81" ht="120" x14ac:dyDescent="0.25">
      <c r="A157" s="5" t="s">
        <v>387</v>
      </c>
      <c r="B157" s="5" t="s">
        <v>25</v>
      </c>
      <c r="C157" s="5" t="s">
        <v>26</v>
      </c>
      <c r="D157" s="5" t="s">
        <v>35</v>
      </c>
      <c r="E157" s="5">
        <v>1</v>
      </c>
      <c r="F157" s="49"/>
      <c r="G157" s="50">
        <v>0.23</v>
      </c>
      <c r="H157" s="7">
        <f t="shared" si="16"/>
        <v>0</v>
      </c>
      <c r="I157" s="7">
        <f t="shared" si="17"/>
        <v>0</v>
      </c>
      <c r="J157" s="7">
        <f t="shared" si="18"/>
        <v>0</v>
      </c>
      <c r="K157" s="7">
        <f t="shared" si="19"/>
        <v>0</v>
      </c>
      <c r="L157" s="55"/>
    </row>
    <row r="158" spans="1:81" ht="120" x14ac:dyDescent="0.25">
      <c r="A158" s="5" t="s">
        <v>388</v>
      </c>
      <c r="B158" s="5" t="s">
        <v>102</v>
      </c>
      <c r="C158" s="5" t="s">
        <v>574</v>
      </c>
      <c r="D158" s="5" t="s">
        <v>515</v>
      </c>
      <c r="E158" s="5">
        <v>1</v>
      </c>
      <c r="F158" s="49"/>
      <c r="G158" s="50">
        <v>0.23</v>
      </c>
      <c r="H158" s="7">
        <f t="shared" si="16"/>
        <v>0</v>
      </c>
      <c r="I158" s="7">
        <f t="shared" si="17"/>
        <v>0</v>
      </c>
      <c r="J158" s="7">
        <f t="shared" si="18"/>
        <v>0</v>
      </c>
      <c r="K158" s="7">
        <f t="shared" si="19"/>
        <v>0</v>
      </c>
      <c r="L158" s="55"/>
    </row>
    <row r="159" spans="1:81" s="15" customFormat="1" ht="45" x14ac:dyDescent="0.25">
      <c r="A159" s="5" t="s">
        <v>389</v>
      </c>
      <c r="B159" s="5" t="s">
        <v>1080</v>
      </c>
      <c r="C159" s="5" t="s">
        <v>585</v>
      </c>
      <c r="D159" s="5" t="s">
        <v>35</v>
      </c>
      <c r="E159" s="5">
        <f>5+1</f>
        <v>6</v>
      </c>
      <c r="F159" s="49"/>
      <c r="G159" s="50">
        <v>0.23</v>
      </c>
      <c r="H159" s="7">
        <f t="shared" si="16"/>
        <v>0</v>
      </c>
      <c r="I159" s="7">
        <f t="shared" si="17"/>
        <v>0</v>
      </c>
      <c r="J159" s="7">
        <f t="shared" si="18"/>
        <v>0</v>
      </c>
      <c r="K159" s="7">
        <f t="shared" si="19"/>
        <v>0</v>
      </c>
      <c r="L159" s="5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row>
    <row r="160" spans="1:81" ht="45" x14ac:dyDescent="0.25">
      <c r="A160" s="5" t="s">
        <v>390</v>
      </c>
      <c r="B160" s="5" t="s">
        <v>1080</v>
      </c>
      <c r="C160" s="5" t="s">
        <v>584</v>
      </c>
      <c r="D160" s="5" t="s">
        <v>35</v>
      </c>
      <c r="E160" s="5">
        <f>5+1</f>
        <v>6</v>
      </c>
      <c r="F160" s="49"/>
      <c r="G160" s="50">
        <v>0.23</v>
      </c>
      <c r="H160" s="7">
        <f t="shared" si="16"/>
        <v>0</v>
      </c>
      <c r="I160" s="7">
        <f t="shared" si="17"/>
        <v>0</v>
      </c>
      <c r="J160" s="7">
        <f t="shared" si="18"/>
        <v>0</v>
      </c>
      <c r="K160" s="7">
        <f t="shared" si="19"/>
        <v>0</v>
      </c>
      <c r="L160" s="55"/>
    </row>
    <row r="161" spans="1:12" ht="30" x14ac:dyDescent="0.25">
      <c r="A161" s="5" t="s">
        <v>391</v>
      </c>
      <c r="B161" s="5" t="s">
        <v>198</v>
      </c>
      <c r="C161" s="5" t="s">
        <v>199</v>
      </c>
      <c r="D161" s="5" t="s">
        <v>515</v>
      </c>
      <c r="E161" s="5">
        <v>2</v>
      </c>
      <c r="F161" s="49"/>
      <c r="G161" s="50">
        <v>0.23</v>
      </c>
      <c r="H161" s="7">
        <f t="shared" si="16"/>
        <v>0</v>
      </c>
      <c r="I161" s="7">
        <f t="shared" si="17"/>
        <v>0</v>
      </c>
      <c r="J161" s="7">
        <f t="shared" si="18"/>
        <v>0</v>
      </c>
      <c r="K161" s="7">
        <f t="shared" si="19"/>
        <v>0</v>
      </c>
      <c r="L161" s="55"/>
    </row>
    <row r="162" spans="1:12" ht="45" x14ac:dyDescent="0.25">
      <c r="A162" s="5" t="s">
        <v>392</v>
      </c>
      <c r="B162" s="5" t="s">
        <v>571</v>
      </c>
      <c r="C162" s="5" t="s">
        <v>130</v>
      </c>
      <c r="D162" s="5" t="s">
        <v>3</v>
      </c>
      <c r="E162" s="5">
        <v>5</v>
      </c>
      <c r="F162" s="49"/>
      <c r="G162" s="50">
        <v>0.23</v>
      </c>
      <c r="H162" s="7">
        <f t="shared" si="16"/>
        <v>0</v>
      </c>
      <c r="I162" s="7">
        <f t="shared" si="17"/>
        <v>0</v>
      </c>
      <c r="J162" s="7">
        <f t="shared" si="18"/>
        <v>0</v>
      </c>
      <c r="K162" s="7">
        <f t="shared" si="19"/>
        <v>0</v>
      </c>
      <c r="L162" s="55"/>
    </row>
    <row r="163" spans="1:12" ht="60" x14ac:dyDescent="0.25">
      <c r="A163" s="5" t="s">
        <v>393</v>
      </c>
      <c r="B163" s="5" t="s">
        <v>570</v>
      </c>
      <c r="C163" s="5" t="s">
        <v>572</v>
      </c>
      <c r="D163" s="5" t="s">
        <v>573</v>
      </c>
      <c r="E163" s="5">
        <v>1</v>
      </c>
      <c r="F163" s="49"/>
      <c r="G163" s="50">
        <v>0.23</v>
      </c>
      <c r="H163" s="7">
        <f t="shared" si="16"/>
        <v>0</v>
      </c>
      <c r="I163" s="7">
        <f t="shared" si="17"/>
        <v>0</v>
      </c>
      <c r="J163" s="7">
        <f t="shared" si="18"/>
        <v>0</v>
      </c>
      <c r="K163" s="7">
        <f t="shared" si="19"/>
        <v>0</v>
      </c>
      <c r="L163" s="55"/>
    </row>
    <row r="164" spans="1:12" ht="45" x14ac:dyDescent="0.25">
      <c r="A164" s="5" t="s">
        <v>394</v>
      </c>
      <c r="B164" s="5" t="s">
        <v>181</v>
      </c>
      <c r="C164" s="5" t="s">
        <v>182</v>
      </c>
      <c r="D164" s="5" t="s">
        <v>515</v>
      </c>
      <c r="E164" s="5">
        <v>1</v>
      </c>
      <c r="F164" s="49"/>
      <c r="G164" s="50">
        <v>0.23</v>
      </c>
      <c r="H164" s="7">
        <f t="shared" si="16"/>
        <v>0</v>
      </c>
      <c r="I164" s="7">
        <f t="shared" si="17"/>
        <v>0</v>
      </c>
      <c r="J164" s="7">
        <f t="shared" si="18"/>
        <v>0</v>
      </c>
      <c r="K164" s="7">
        <f t="shared" si="19"/>
        <v>0</v>
      </c>
      <c r="L164" s="55"/>
    </row>
    <row r="165" spans="1:12" ht="45" x14ac:dyDescent="0.25">
      <c r="A165" s="5" t="s">
        <v>395</v>
      </c>
      <c r="B165" s="5" t="s">
        <v>183</v>
      </c>
      <c r="C165" s="5" t="s">
        <v>184</v>
      </c>
      <c r="D165" s="5" t="s">
        <v>515</v>
      </c>
      <c r="E165" s="5">
        <f>1+1</f>
        <v>2</v>
      </c>
      <c r="F165" s="49"/>
      <c r="G165" s="50">
        <v>0.23</v>
      </c>
      <c r="H165" s="7">
        <f t="shared" si="16"/>
        <v>0</v>
      </c>
      <c r="I165" s="7">
        <f t="shared" si="17"/>
        <v>0</v>
      </c>
      <c r="J165" s="7">
        <f t="shared" si="18"/>
        <v>0</v>
      </c>
      <c r="K165" s="7">
        <f t="shared" si="19"/>
        <v>0</v>
      </c>
      <c r="L165" s="55"/>
    </row>
    <row r="166" spans="1:12" ht="45" x14ac:dyDescent="0.25">
      <c r="A166" s="5" t="s">
        <v>396</v>
      </c>
      <c r="B166" s="5" t="s">
        <v>185</v>
      </c>
      <c r="C166" s="5" t="s">
        <v>186</v>
      </c>
      <c r="D166" s="5" t="s">
        <v>515</v>
      </c>
      <c r="E166" s="5">
        <v>1</v>
      </c>
      <c r="F166" s="49"/>
      <c r="G166" s="50">
        <v>0.23</v>
      </c>
      <c r="H166" s="7">
        <f t="shared" si="16"/>
        <v>0</v>
      </c>
      <c r="I166" s="7">
        <f t="shared" si="17"/>
        <v>0</v>
      </c>
      <c r="J166" s="7">
        <f t="shared" si="18"/>
        <v>0</v>
      </c>
      <c r="K166" s="7">
        <f t="shared" si="19"/>
        <v>0</v>
      </c>
      <c r="L166" s="55"/>
    </row>
    <row r="167" spans="1:12" ht="90" x14ac:dyDescent="0.25">
      <c r="A167" s="5" t="s">
        <v>397</v>
      </c>
      <c r="B167" s="5" t="s">
        <v>1002</v>
      </c>
      <c r="C167" s="5" t="s">
        <v>1003</v>
      </c>
      <c r="D167" s="5" t="s">
        <v>995</v>
      </c>
      <c r="E167" s="5">
        <v>1</v>
      </c>
      <c r="F167" s="49"/>
      <c r="G167" s="50">
        <v>0.23</v>
      </c>
      <c r="H167" s="7">
        <f t="shared" si="16"/>
        <v>0</v>
      </c>
      <c r="I167" s="7">
        <f t="shared" si="17"/>
        <v>0</v>
      </c>
      <c r="J167" s="7">
        <f t="shared" si="18"/>
        <v>0</v>
      </c>
      <c r="K167" s="7">
        <f t="shared" si="19"/>
        <v>0</v>
      </c>
      <c r="L167" s="55"/>
    </row>
    <row r="168" spans="1:12" ht="45" x14ac:dyDescent="0.25">
      <c r="A168" s="5" t="s">
        <v>398</v>
      </c>
      <c r="B168" s="5" t="s">
        <v>620</v>
      </c>
      <c r="C168" s="5" t="s">
        <v>622</v>
      </c>
      <c r="D168" s="5" t="s">
        <v>621</v>
      </c>
      <c r="E168" s="5">
        <v>4</v>
      </c>
      <c r="F168" s="49"/>
      <c r="G168" s="50">
        <v>0.23</v>
      </c>
      <c r="H168" s="7">
        <f t="shared" si="16"/>
        <v>0</v>
      </c>
      <c r="I168" s="7">
        <f t="shared" si="17"/>
        <v>0</v>
      </c>
      <c r="J168" s="7">
        <f t="shared" si="18"/>
        <v>0</v>
      </c>
      <c r="K168" s="7">
        <f t="shared" si="19"/>
        <v>0</v>
      </c>
      <c r="L168" s="55"/>
    </row>
    <row r="169" spans="1:12" ht="45" x14ac:dyDescent="0.25">
      <c r="A169" s="5" t="s">
        <v>399</v>
      </c>
      <c r="B169" s="5" t="s">
        <v>619</v>
      </c>
      <c r="C169" s="5" t="s">
        <v>618</v>
      </c>
      <c r="D169" s="5" t="s">
        <v>1064</v>
      </c>
      <c r="E169" s="5">
        <v>1</v>
      </c>
      <c r="F169" s="49"/>
      <c r="G169" s="50">
        <v>0.23</v>
      </c>
      <c r="H169" s="7">
        <f t="shared" si="16"/>
        <v>0</v>
      </c>
      <c r="I169" s="7">
        <f t="shared" si="17"/>
        <v>0</v>
      </c>
      <c r="J169" s="7">
        <f t="shared" si="18"/>
        <v>0</v>
      </c>
      <c r="K169" s="7">
        <f t="shared" si="19"/>
        <v>0</v>
      </c>
      <c r="L169" s="55"/>
    </row>
    <row r="170" spans="1:12" ht="45" x14ac:dyDescent="0.25">
      <c r="A170" s="5" t="s">
        <v>400</v>
      </c>
      <c r="B170" s="5" t="s">
        <v>629</v>
      </c>
      <c r="C170" s="5" t="s">
        <v>642</v>
      </c>
      <c r="D170" s="5" t="s">
        <v>1</v>
      </c>
      <c r="E170" s="5">
        <v>1</v>
      </c>
      <c r="F170" s="49"/>
      <c r="G170" s="50">
        <v>0.23</v>
      </c>
      <c r="H170" s="7">
        <f t="shared" si="16"/>
        <v>0</v>
      </c>
      <c r="I170" s="7">
        <f t="shared" si="17"/>
        <v>0</v>
      </c>
      <c r="J170" s="7">
        <f t="shared" si="18"/>
        <v>0</v>
      </c>
      <c r="K170" s="7">
        <f t="shared" si="19"/>
        <v>0</v>
      </c>
      <c r="L170" s="55"/>
    </row>
    <row r="171" spans="1:12" ht="45" x14ac:dyDescent="0.25">
      <c r="A171" s="5" t="s">
        <v>401</v>
      </c>
      <c r="B171" s="5" t="s">
        <v>623</v>
      </c>
      <c r="C171" s="5" t="s">
        <v>624</v>
      </c>
      <c r="D171" s="5" t="s">
        <v>1065</v>
      </c>
      <c r="E171" s="5">
        <v>3</v>
      </c>
      <c r="F171" s="49"/>
      <c r="G171" s="50">
        <v>0.23</v>
      </c>
      <c r="H171" s="7">
        <f t="shared" si="16"/>
        <v>0</v>
      </c>
      <c r="I171" s="7">
        <f t="shared" si="17"/>
        <v>0</v>
      </c>
      <c r="J171" s="7">
        <f t="shared" si="18"/>
        <v>0</v>
      </c>
      <c r="K171" s="7">
        <f t="shared" si="19"/>
        <v>0</v>
      </c>
      <c r="L171" s="55"/>
    </row>
    <row r="172" spans="1:12" ht="30" x14ac:dyDescent="0.25">
      <c r="A172" s="5" t="s">
        <v>402</v>
      </c>
      <c r="B172" s="5" t="s">
        <v>635</v>
      </c>
      <c r="C172" s="5" t="s">
        <v>634</v>
      </c>
      <c r="D172" s="16" t="s">
        <v>565</v>
      </c>
      <c r="E172" s="16">
        <v>1</v>
      </c>
      <c r="F172" s="49"/>
      <c r="G172" s="50">
        <v>0.23</v>
      </c>
      <c r="H172" s="7">
        <f t="shared" si="16"/>
        <v>0</v>
      </c>
      <c r="I172" s="7">
        <f t="shared" si="17"/>
        <v>0</v>
      </c>
      <c r="J172" s="7">
        <f t="shared" si="18"/>
        <v>0</v>
      </c>
      <c r="K172" s="7">
        <f t="shared" si="19"/>
        <v>0</v>
      </c>
      <c r="L172" s="55"/>
    </row>
    <row r="173" spans="1:12" ht="30" x14ac:dyDescent="0.25">
      <c r="A173" s="5" t="s">
        <v>403</v>
      </c>
      <c r="B173" s="5" t="s">
        <v>631</v>
      </c>
      <c r="C173" s="5" t="s">
        <v>94</v>
      </c>
      <c r="D173" s="5" t="s">
        <v>559</v>
      </c>
      <c r="E173" s="5">
        <v>5</v>
      </c>
      <c r="F173" s="49"/>
      <c r="G173" s="50">
        <v>0.23</v>
      </c>
      <c r="H173" s="7">
        <f t="shared" si="16"/>
        <v>0</v>
      </c>
      <c r="I173" s="7">
        <f t="shared" si="17"/>
        <v>0</v>
      </c>
      <c r="J173" s="7">
        <f t="shared" si="18"/>
        <v>0</v>
      </c>
      <c r="K173" s="7">
        <f t="shared" si="19"/>
        <v>0</v>
      </c>
      <c r="L173" s="55"/>
    </row>
    <row r="174" spans="1:12" ht="30" x14ac:dyDescent="0.25">
      <c r="A174" s="5" t="s">
        <v>404</v>
      </c>
      <c r="B174" s="5" t="s">
        <v>632</v>
      </c>
      <c r="C174" s="5" t="s">
        <v>630</v>
      </c>
      <c r="D174" s="16" t="s">
        <v>559</v>
      </c>
      <c r="E174" s="9">
        <v>3</v>
      </c>
      <c r="F174" s="49"/>
      <c r="G174" s="50">
        <v>0.23</v>
      </c>
      <c r="H174" s="7">
        <f t="shared" si="16"/>
        <v>0</v>
      </c>
      <c r="I174" s="7">
        <f t="shared" si="17"/>
        <v>0</v>
      </c>
      <c r="J174" s="7">
        <f t="shared" si="18"/>
        <v>0</v>
      </c>
      <c r="K174" s="7">
        <f t="shared" si="19"/>
        <v>0</v>
      </c>
      <c r="L174" s="55"/>
    </row>
    <row r="175" spans="1:12" ht="45" x14ac:dyDescent="0.25">
      <c r="A175" s="5" t="s">
        <v>405</v>
      </c>
      <c r="B175" s="5" t="s">
        <v>647</v>
      </c>
      <c r="C175" s="5" t="s">
        <v>650</v>
      </c>
      <c r="D175" s="16" t="s">
        <v>558</v>
      </c>
      <c r="E175" s="5">
        <v>2</v>
      </c>
      <c r="F175" s="49"/>
      <c r="G175" s="50">
        <v>0.23</v>
      </c>
      <c r="H175" s="7">
        <f t="shared" si="16"/>
        <v>0</v>
      </c>
      <c r="I175" s="7">
        <f t="shared" si="17"/>
        <v>0</v>
      </c>
      <c r="J175" s="7">
        <f t="shared" si="18"/>
        <v>0</v>
      </c>
      <c r="K175" s="7">
        <f t="shared" si="19"/>
        <v>0</v>
      </c>
      <c r="L175" s="55"/>
    </row>
    <row r="176" spans="1:12" ht="45" x14ac:dyDescent="0.25">
      <c r="A176" s="5" t="s">
        <v>406</v>
      </c>
      <c r="B176" s="5" t="s">
        <v>646</v>
      </c>
      <c r="C176" s="5" t="s">
        <v>645</v>
      </c>
      <c r="D176" s="5" t="s">
        <v>3</v>
      </c>
      <c r="E176" s="5">
        <v>5</v>
      </c>
      <c r="F176" s="49"/>
      <c r="G176" s="50">
        <v>0.23</v>
      </c>
      <c r="H176" s="7">
        <f t="shared" si="16"/>
        <v>0</v>
      </c>
      <c r="I176" s="7">
        <f t="shared" si="17"/>
        <v>0</v>
      </c>
      <c r="J176" s="7">
        <f t="shared" si="18"/>
        <v>0</v>
      </c>
      <c r="K176" s="7">
        <f t="shared" si="19"/>
        <v>0</v>
      </c>
      <c r="L176" s="55"/>
    </row>
    <row r="177" spans="1:12" ht="165" x14ac:dyDescent="0.25">
      <c r="A177" s="5" t="s">
        <v>407</v>
      </c>
      <c r="B177" s="5" t="s">
        <v>625</v>
      </c>
      <c r="C177" s="5" t="s">
        <v>626</v>
      </c>
      <c r="D177" s="16" t="s">
        <v>1</v>
      </c>
      <c r="E177" s="5">
        <v>4</v>
      </c>
      <c r="F177" s="49"/>
      <c r="G177" s="50">
        <v>0.23</v>
      </c>
      <c r="H177" s="7">
        <f t="shared" si="16"/>
        <v>0</v>
      </c>
      <c r="I177" s="7">
        <f t="shared" si="17"/>
        <v>0</v>
      </c>
      <c r="J177" s="7">
        <f t="shared" si="18"/>
        <v>0</v>
      </c>
      <c r="K177" s="7">
        <f t="shared" si="19"/>
        <v>0</v>
      </c>
      <c r="L177" s="55"/>
    </row>
    <row r="178" spans="1:12" ht="165" x14ac:dyDescent="0.25">
      <c r="A178" s="5" t="s">
        <v>408</v>
      </c>
      <c r="B178" s="5" t="s">
        <v>628</v>
      </c>
      <c r="C178" s="5" t="s">
        <v>627</v>
      </c>
      <c r="D178" s="16" t="s">
        <v>1</v>
      </c>
      <c r="E178" s="5">
        <v>4</v>
      </c>
      <c r="F178" s="49"/>
      <c r="G178" s="50">
        <v>0.23</v>
      </c>
      <c r="H178" s="7">
        <f t="shared" si="16"/>
        <v>0</v>
      </c>
      <c r="I178" s="7">
        <f t="shared" si="17"/>
        <v>0</v>
      </c>
      <c r="J178" s="7">
        <f t="shared" si="18"/>
        <v>0</v>
      </c>
      <c r="K178" s="7">
        <f t="shared" si="19"/>
        <v>0</v>
      </c>
      <c r="L178" s="55"/>
    </row>
    <row r="179" spans="1:12" ht="45" x14ac:dyDescent="0.25">
      <c r="A179" s="5" t="s">
        <v>409</v>
      </c>
      <c r="B179" s="5" t="s">
        <v>638</v>
      </c>
      <c r="C179" s="5" t="s">
        <v>639</v>
      </c>
      <c r="D179" s="16" t="s">
        <v>41</v>
      </c>
      <c r="E179" s="5">
        <f>2+1</f>
        <v>3</v>
      </c>
      <c r="F179" s="49"/>
      <c r="G179" s="50">
        <v>0.23</v>
      </c>
      <c r="H179" s="7">
        <f t="shared" si="16"/>
        <v>0</v>
      </c>
      <c r="I179" s="7">
        <f t="shared" si="17"/>
        <v>0</v>
      </c>
      <c r="J179" s="7">
        <f t="shared" si="18"/>
        <v>0</v>
      </c>
      <c r="K179" s="7">
        <f t="shared" si="19"/>
        <v>0</v>
      </c>
      <c r="L179" s="55"/>
    </row>
    <row r="180" spans="1:12" ht="45" x14ac:dyDescent="0.25">
      <c r="A180" s="5" t="s">
        <v>789</v>
      </c>
      <c r="B180" s="5" t="s">
        <v>641</v>
      </c>
      <c r="C180" s="5" t="s">
        <v>640</v>
      </c>
      <c r="D180" s="5" t="s">
        <v>41</v>
      </c>
      <c r="E180" s="5">
        <v>1</v>
      </c>
      <c r="F180" s="49"/>
      <c r="G180" s="50">
        <v>0.23</v>
      </c>
      <c r="H180" s="7">
        <f t="shared" si="16"/>
        <v>0</v>
      </c>
      <c r="I180" s="7">
        <f t="shared" si="17"/>
        <v>0</v>
      </c>
      <c r="J180" s="7">
        <f t="shared" si="18"/>
        <v>0</v>
      </c>
      <c r="K180" s="7">
        <f t="shared" si="19"/>
        <v>0</v>
      </c>
      <c r="L180" s="55"/>
    </row>
    <row r="181" spans="1:12" ht="45" x14ac:dyDescent="0.25">
      <c r="A181" s="5" t="s">
        <v>410</v>
      </c>
      <c r="B181" s="5" t="s">
        <v>616</v>
      </c>
      <c r="C181" s="5" t="s">
        <v>31</v>
      </c>
      <c r="D181" s="5" t="s">
        <v>565</v>
      </c>
      <c r="E181" s="5">
        <v>1</v>
      </c>
      <c r="F181" s="49"/>
      <c r="G181" s="50">
        <v>0.23</v>
      </c>
      <c r="H181" s="7">
        <f t="shared" si="16"/>
        <v>0</v>
      </c>
      <c r="I181" s="7">
        <f t="shared" si="17"/>
        <v>0</v>
      </c>
      <c r="J181" s="7">
        <f t="shared" si="18"/>
        <v>0</v>
      </c>
      <c r="K181" s="7">
        <f t="shared" si="19"/>
        <v>0</v>
      </c>
      <c r="L181" s="55"/>
    </row>
    <row r="182" spans="1:12" ht="135" x14ac:dyDescent="0.25">
      <c r="A182" s="5" t="s">
        <v>790</v>
      </c>
      <c r="B182" s="5" t="s">
        <v>616</v>
      </c>
      <c r="C182" s="5" t="s">
        <v>637</v>
      </c>
      <c r="D182" s="16" t="s">
        <v>565</v>
      </c>
      <c r="E182" s="5">
        <v>1</v>
      </c>
      <c r="F182" s="49"/>
      <c r="G182" s="50">
        <v>0.23</v>
      </c>
      <c r="H182" s="7">
        <f t="shared" si="16"/>
        <v>0</v>
      </c>
      <c r="I182" s="7">
        <f t="shared" si="17"/>
        <v>0</v>
      </c>
      <c r="J182" s="7">
        <f t="shared" si="18"/>
        <v>0</v>
      </c>
      <c r="K182" s="7">
        <f t="shared" si="19"/>
        <v>0</v>
      </c>
      <c r="L182" s="55"/>
    </row>
    <row r="183" spans="1:12" ht="45" x14ac:dyDescent="0.25">
      <c r="A183" s="5" t="s">
        <v>411</v>
      </c>
      <c r="B183" s="5" t="s">
        <v>643</v>
      </c>
      <c r="C183" s="5" t="s">
        <v>644</v>
      </c>
      <c r="D183" s="16" t="s">
        <v>558</v>
      </c>
      <c r="E183" s="5">
        <v>1</v>
      </c>
      <c r="F183" s="49"/>
      <c r="G183" s="50">
        <v>0.23</v>
      </c>
      <c r="H183" s="7">
        <f t="shared" si="16"/>
        <v>0</v>
      </c>
      <c r="I183" s="7">
        <f t="shared" si="17"/>
        <v>0</v>
      </c>
      <c r="J183" s="7">
        <f t="shared" si="18"/>
        <v>0</v>
      </c>
      <c r="K183" s="7">
        <f t="shared" si="19"/>
        <v>0</v>
      </c>
      <c r="L183" s="55"/>
    </row>
    <row r="184" spans="1:12" ht="45" x14ac:dyDescent="0.25">
      <c r="A184" s="5" t="s">
        <v>412</v>
      </c>
      <c r="B184" s="5" t="s">
        <v>617</v>
      </c>
      <c r="C184" s="5" t="s">
        <v>32</v>
      </c>
      <c r="D184" s="16" t="s">
        <v>41</v>
      </c>
      <c r="E184" s="5">
        <v>1</v>
      </c>
      <c r="F184" s="49"/>
      <c r="G184" s="50">
        <v>0.23</v>
      </c>
      <c r="H184" s="7">
        <f t="shared" si="16"/>
        <v>0</v>
      </c>
      <c r="I184" s="7">
        <f t="shared" si="17"/>
        <v>0</v>
      </c>
      <c r="J184" s="7">
        <f t="shared" si="18"/>
        <v>0</v>
      </c>
      <c r="K184" s="7">
        <f t="shared" si="19"/>
        <v>0</v>
      </c>
      <c r="L184" s="55"/>
    </row>
    <row r="185" spans="1:12" ht="45" x14ac:dyDescent="0.25">
      <c r="A185" s="5" t="s">
        <v>413</v>
      </c>
      <c r="B185" s="5" t="s">
        <v>578</v>
      </c>
      <c r="C185" s="5" t="s">
        <v>581</v>
      </c>
      <c r="D185" s="16" t="s">
        <v>35</v>
      </c>
      <c r="E185" s="5">
        <f>2+2</f>
        <v>4</v>
      </c>
      <c r="F185" s="49"/>
      <c r="G185" s="50">
        <v>0.23</v>
      </c>
      <c r="H185" s="7">
        <f t="shared" si="16"/>
        <v>0</v>
      </c>
      <c r="I185" s="7">
        <f t="shared" si="17"/>
        <v>0</v>
      </c>
      <c r="J185" s="7">
        <f t="shared" si="18"/>
        <v>0</v>
      </c>
      <c r="K185" s="7">
        <f t="shared" si="19"/>
        <v>0</v>
      </c>
      <c r="L185" s="55"/>
    </row>
    <row r="186" spans="1:12" ht="45" x14ac:dyDescent="0.25">
      <c r="A186" s="5" t="s">
        <v>414</v>
      </c>
      <c r="B186" s="5" t="s">
        <v>579</v>
      </c>
      <c r="C186" s="5" t="s">
        <v>582</v>
      </c>
      <c r="D186" s="16" t="s">
        <v>35</v>
      </c>
      <c r="E186" s="5">
        <f>2+2</f>
        <v>4</v>
      </c>
      <c r="F186" s="49"/>
      <c r="G186" s="50">
        <v>0.23</v>
      </c>
      <c r="H186" s="7">
        <f t="shared" si="16"/>
        <v>0</v>
      </c>
      <c r="I186" s="7">
        <f t="shared" si="17"/>
        <v>0</v>
      </c>
      <c r="J186" s="7">
        <f t="shared" si="18"/>
        <v>0</v>
      </c>
      <c r="K186" s="7">
        <f t="shared" si="19"/>
        <v>0</v>
      </c>
      <c r="L186" s="55"/>
    </row>
    <row r="187" spans="1:12" ht="45" x14ac:dyDescent="0.25">
      <c r="A187" s="5" t="s">
        <v>415</v>
      </c>
      <c r="B187" s="5" t="s">
        <v>580</v>
      </c>
      <c r="C187" s="5" t="s">
        <v>583</v>
      </c>
      <c r="D187" s="16" t="s">
        <v>35</v>
      </c>
      <c r="E187" s="5">
        <v>2</v>
      </c>
      <c r="F187" s="49"/>
      <c r="G187" s="50">
        <v>0.23</v>
      </c>
      <c r="H187" s="7">
        <f t="shared" si="16"/>
        <v>0</v>
      </c>
      <c r="I187" s="7">
        <f t="shared" si="17"/>
        <v>0</v>
      </c>
      <c r="J187" s="7">
        <f t="shared" si="18"/>
        <v>0</v>
      </c>
      <c r="K187" s="7">
        <f t="shared" si="19"/>
        <v>0</v>
      </c>
      <c r="L187" s="55"/>
    </row>
    <row r="188" spans="1:12" ht="30" x14ac:dyDescent="0.25">
      <c r="A188" s="5" t="s">
        <v>416</v>
      </c>
      <c r="B188" s="5" t="s">
        <v>592</v>
      </c>
      <c r="C188" s="5" t="s">
        <v>594</v>
      </c>
      <c r="D188" s="16" t="s">
        <v>35</v>
      </c>
      <c r="E188" s="5">
        <v>1</v>
      </c>
      <c r="F188" s="49"/>
      <c r="G188" s="50">
        <v>0.23</v>
      </c>
      <c r="H188" s="7">
        <f t="shared" si="16"/>
        <v>0</v>
      </c>
      <c r="I188" s="7">
        <f t="shared" si="17"/>
        <v>0</v>
      </c>
      <c r="J188" s="7">
        <f t="shared" si="18"/>
        <v>0</v>
      </c>
      <c r="K188" s="7">
        <f t="shared" si="19"/>
        <v>0</v>
      </c>
      <c r="L188" s="55"/>
    </row>
    <row r="189" spans="1:12" ht="30" x14ac:dyDescent="0.25">
      <c r="A189" s="5" t="s">
        <v>791</v>
      </c>
      <c r="B189" s="5" t="s">
        <v>593</v>
      </c>
      <c r="C189" s="5" t="s">
        <v>595</v>
      </c>
      <c r="D189" s="16" t="s">
        <v>35</v>
      </c>
      <c r="E189" s="5">
        <v>1</v>
      </c>
      <c r="F189" s="49"/>
      <c r="G189" s="50">
        <v>0.23</v>
      </c>
      <c r="H189" s="7">
        <f t="shared" si="16"/>
        <v>0</v>
      </c>
      <c r="I189" s="7">
        <f t="shared" si="17"/>
        <v>0</v>
      </c>
      <c r="J189" s="7">
        <f t="shared" si="18"/>
        <v>0</v>
      </c>
      <c r="K189" s="7">
        <f t="shared" si="19"/>
        <v>0</v>
      </c>
      <c r="L189" s="55"/>
    </row>
    <row r="190" spans="1:12" ht="60" x14ac:dyDescent="0.25">
      <c r="A190" s="5" t="s">
        <v>417</v>
      </c>
      <c r="B190" s="5" t="s">
        <v>137</v>
      </c>
      <c r="C190" s="5" t="s">
        <v>575</v>
      </c>
      <c r="D190" s="16" t="s">
        <v>35</v>
      </c>
      <c r="E190" s="5">
        <v>1</v>
      </c>
      <c r="F190" s="49"/>
      <c r="G190" s="50">
        <v>0.23</v>
      </c>
      <c r="H190" s="7">
        <f t="shared" si="16"/>
        <v>0</v>
      </c>
      <c r="I190" s="7">
        <f t="shared" si="17"/>
        <v>0</v>
      </c>
      <c r="J190" s="7">
        <f t="shared" si="18"/>
        <v>0</v>
      </c>
      <c r="K190" s="7">
        <f t="shared" si="19"/>
        <v>0</v>
      </c>
      <c r="L190" s="55"/>
    </row>
    <row r="191" spans="1:12" ht="90" x14ac:dyDescent="0.25">
      <c r="A191" s="5" t="s">
        <v>418</v>
      </c>
      <c r="B191" s="5" t="s">
        <v>152</v>
      </c>
      <c r="C191" s="5" t="s">
        <v>576</v>
      </c>
      <c r="D191" s="16" t="s">
        <v>35</v>
      </c>
      <c r="E191" s="5">
        <v>3</v>
      </c>
      <c r="F191" s="49"/>
      <c r="G191" s="50">
        <v>0.23</v>
      </c>
      <c r="H191" s="7">
        <f t="shared" si="16"/>
        <v>0</v>
      </c>
      <c r="I191" s="7">
        <f t="shared" si="17"/>
        <v>0</v>
      </c>
      <c r="J191" s="7">
        <f t="shared" si="18"/>
        <v>0</v>
      </c>
      <c r="K191" s="7">
        <f t="shared" si="19"/>
        <v>0</v>
      </c>
      <c r="L191" s="55"/>
    </row>
    <row r="192" spans="1:12" ht="60" x14ac:dyDescent="0.25">
      <c r="A192" s="5" t="s">
        <v>419</v>
      </c>
      <c r="B192" s="5" t="s">
        <v>996</v>
      </c>
      <c r="C192" s="5" t="s">
        <v>1001</v>
      </c>
      <c r="D192" s="16" t="s">
        <v>997</v>
      </c>
      <c r="E192" s="5">
        <v>4</v>
      </c>
      <c r="F192" s="49"/>
      <c r="G192" s="50">
        <v>0.23</v>
      </c>
      <c r="H192" s="7">
        <f t="shared" si="16"/>
        <v>0</v>
      </c>
      <c r="I192" s="7">
        <f t="shared" si="17"/>
        <v>0</v>
      </c>
      <c r="J192" s="7">
        <f t="shared" si="18"/>
        <v>0</v>
      </c>
      <c r="K192" s="7">
        <f t="shared" si="19"/>
        <v>0</v>
      </c>
      <c r="L192" s="55"/>
    </row>
    <row r="193" spans="1:12" ht="75" x14ac:dyDescent="0.25">
      <c r="A193" s="5" t="s">
        <v>420</v>
      </c>
      <c r="B193" s="5" t="s">
        <v>144</v>
      </c>
      <c r="C193" s="5" t="s">
        <v>773</v>
      </c>
      <c r="D193" s="16" t="s">
        <v>35</v>
      </c>
      <c r="E193" s="5">
        <v>2</v>
      </c>
      <c r="F193" s="49"/>
      <c r="G193" s="50">
        <v>0.23</v>
      </c>
      <c r="H193" s="7">
        <f t="shared" si="16"/>
        <v>0</v>
      </c>
      <c r="I193" s="7">
        <f t="shared" si="17"/>
        <v>0</v>
      </c>
      <c r="J193" s="7">
        <f t="shared" si="18"/>
        <v>0</v>
      </c>
      <c r="K193" s="7">
        <f t="shared" si="19"/>
        <v>0</v>
      </c>
      <c r="L193" s="55"/>
    </row>
    <row r="194" spans="1:12" ht="30" x14ac:dyDescent="0.25">
      <c r="A194" s="5" t="s">
        <v>421</v>
      </c>
      <c r="B194" s="5" t="s">
        <v>84</v>
      </c>
      <c r="C194" s="5" t="s">
        <v>85</v>
      </c>
      <c r="D194" s="16" t="s">
        <v>35</v>
      </c>
      <c r="E194" s="5">
        <f>1+1</f>
        <v>2</v>
      </c>
      <c r="F194" s="49"/>
      <c r="G194" s="50">
        <v>0.23</v>
      </c>
      <c r="H194" s="7">
        <f t="shared" si="16"/>
        <v>0</v>
      </c>
      <c r="I194" s="7">
        <f t="shared" si="17"/>
        <v>0</v>
      </c>
      <c r="J194" s="7">
        <f t="shared" si="18"/>
        <v>0</v>
      </c>
      <c r="K194" s="7">
        <f t="shared" si="19"/>
        <v>0</v>
      </c>
      <c r="L194" s="55"/>
    </row>
    <row r="195" spans="1:12" ht="135" x14ac:dyDescent="0.25">
      <c r="A195" s="5" t="s">
        <v>422</v>
      </c>
      <c r="B195" s="5" t="s">
        <v>701</v>
      </c>
      <c r="C195" s="5" t="s">
        <v>702</v>
      </c>
      <c r="D195" s="16" t="s">
        <v>745</v>
      </c>
      <c r="E195" s="5">
        <f>1+1</f>
        <v>2</v>
      </c>
      <c r="F195" s="49"/>
      <c r="G195" s="50">
        <v>0.23</v>
      </c>
      <c r="H195" s="7">
        <f t="shared" si="16"/>
        <v>0</v>
      </c>
      <c r="I195" s="7">
        <f t="shared" si="17"/>
        <v>0</v>
      </c>
      <c r="J195" s="7">
        <f t="shared" si="18"/>
        <v>0</v>
      </c>
      <c r="K195" s="7">
        <f t="shared" si="19"/>
        <v>0</v>
      </c>
      <c r="L195" s="55"/>
    </row>
    <row r="196" spans="1:12" ht="60" x14ac:dyDescent="0.25">
      <c r="A196" s="5" t="s">
        <v>423</v>
      </c>
      <c r="B196" s="5" t="s">
        <v>116</v>
      </c>
      <c r="C196" s="5" t="s">
        <v>117</v>
      </c>
      <c r="D196" s="16" t="s">
        <v>988</v>
      </c>
      <c r="E196" s="5">
        <f>4+1+2+1+1+2</f>
        <v>11</v>
      </c>
      <c r="F196" s="49"/>
      <c r="G196" s="50">
        <v>0.23</v>
      </c>
      <c r="H196" s="7">
        <f t="shared" si="16"/>
        <v>0</v>
      </c>
      <c r="I196" s="7">
        <f t="shared" si="17"/>
        <v>0</v>
      </c>
      <c r="J196" s="7">
        <f t="shared" si="18"/>
        <v>0</v>
      </c>
      <c r="K196" s="7">
        <f t="shared" si="19"/>
        <v>0</v>
      </c>
      <c r="L196" s="55"/>
    </row>
    <row r="197" spans="1:12" ht="30" x14ac:dyDescent="0.25">
      <c r="A197" s="5" t="s">
        <v>424</v>
      </c>
      <c r="B197" s="5" t="s">
        <v>156</v>
      </c>
      <c r="C197" s="5" t="s">
        <v>733</v>
      </c>
      <c r="D197" s="16" t="s">
        <v>35</v>
      </c>
      <c r="E197" s="5">
        <v>3</v>
      </c>
      <c r="F197" s="49"/>
      <c r="G197" s="50">
        <v>0.23</v>
      </c>
      <c r="H197" s="7">
        <f t="shared" si="16"/>
        <v>0</v>
      </c>
      <c r="I197" s="7">
        <f t="shared" si="17"/>
        <v>0</v>
      </c>
      <c r="J197" s="7">
        <f t="shared" si="18"/>
        <v>0</v>
      </c>
      <c r="K197" s="7">
        <f t="shared" si="19"/>
        <v>0</v>
      </c>
      <c r="L197" s="55"/>
    </row>
    <row r="198" spans="1:12" ht="30" x14ac:dyDescent="0.25">
      <c r="A198" s="5" t="s">
        <v>425</v>
      </c>
      <c r="B198" s="5" t="s">
        <v>95</v>
      </c>
      <c r="C198" s="5" t="s">
        <v>550</v>
      </c>
      <c r="D198" s="16" t="s">
        <v>3</v>
      </c>
      <c r="E198" s="5">
        <v>1</v>
      </c>
      <c r="F198" s="49"/>
      <c r="G198" s="50">
        <v>0.23</v>
      </c>
      <c r="H198" s="7">
        <f t="shared" si="16"/>
        <v>0</v>
      </c>
      <c r="I198" s="7">
        <f t="shared" si="17"/>
        <v>0</v>
      </c>
      <c r="J198" s="7">
        <f t="shared" si="18"/>
        <v>0</v>
      </c>
      <c r="K198" s="7">
        <f t="shared" si="19"/>
        <v>0</v>
      </c>
      <c r="L198" s="55"/>
    </row>
    <row r="199" spans="1:12" ht="60" x14ac:dyDescent="0.25">
      <c r="A199" s="5" t="s">
        <v>426</v>
      </c>
      <c r="B199" s="5" t="s">
        <v>500</v>
      </c>
      <c r="C199" s="5" t="s">
        <v>87</v>
      </c>
      <c r="D199" s="16" t="s">
        <v>35</v>
      </c>
      <c r="E199" s="5">
        <f>5+6</f>
        <v>11</v>
      </c>
      <c r="F199" s="49"/>
      <c r="G199" s="50">
        <v>0.23</v>
      </c>
      <c r="H199" s="7">
        <f t="shared" si="16"/>
        <v>0</v>
      </c>
      <c r="I199" s="7">
        <f t="shared" si="17"/>
        <v>0</v>
      </c>
      <c r="J199" s="7">
        <f t="shared" si="18"/>
        <v>0</v>
      </c>
      <c r="K199" s="7">
        <f t="shared" si="19"/>
        <v>0</v>
      </c>
      <c r="L199" s="55"/>
    </row>
    <row r="200" spans="1:12" ht="30" x14ac:dyDescent="0.25">
      <c r="A200" s="5" t="s">
        <v>427</v>
      </c>
      <c r="B200" s="5" t="s">
        <v>197</v>
      </c>
      <c r="C200" s="5" t="s">
        <v>511</v>
      </c>
      <c r="D200" s="16" t="s">
        <v>35</v>
      </c>
      <c r="E200" s="5">
        <v>1</v>
      </c>
      <c r="F200" s="49"/>
      <c r="G200" s="50">
        <v>0.23</v>
      </c>
      <c r="H200" s="7">
        <f t="shared" si="16"/>
        <v>0</v>
      </c>
      <c r="I200" s="7">
        <f t="shared" si="17"/>
        <v>0</v>
      </c>
      <c r="J200" s="7">
        <f t="shared" si="18"/>
        <v>0</v>
      </c>
      <c r="K200" s="7">
        <f t="shared" si="19"/>
        <v>0</v>
      </c>
      <c r="L200" s="55"/>
    </row>
    <row r="201" spans="1:12" ht="195" x14ac:dyDescent="0.25">
      <c r="A201" s="5" t="s">
        <v>428</v>
      </c>
      <c r="B201" s="5" t="s">
        <v>103</v>
      </c>
      <c r="C201" s="5" t="s">
        <v>510</v>
      </c>
      <c r="D201" s="16" t="s">
        <v>509</v>
      </c>
      <c r="E201" s="5">
        <f>1+3</f>
        <v>4</v>
      </c>
      <c r="F201" s="49"/>
      <c r="G201" s="50">
        <v>0.23</v>
      </c>
      <c r="H201" s="7">
        <f t="shared" si="16"/>
        <v>0</v>
      </c>
      <c r="I201" s="7">
        <f t="shared" si="17"/>
        <v>0</v>
      </c>
      <c r="J201" s="7">
        <f t="shared" si="18"/>
        <v>0</v>
      </c>
      <c r="K201" s="7">
        <f t="shared" si="19"/>
        <v>0</v>
      </c>
      <c r="L201" s="55"/>
    </row>
    <row r="202" spans="1:12" ht="45" x14ac:dyDescent="0.25">
      <c r="A202" s="5" t="s">
        <v>429</v>
      </c>
      <c r="B202" s="5" t="s">
        <v>10</v>
      </c>
      <c r="C202" s="5" t="s">
        <v>11</v>
      </c>
      <c r="D202" s="16" t="s">
        <v>35</v>
      </c>
      <c r="E202" s="5">
        <v>1</v>
      </c>
      <c r="F202" s="49"/>
      <c r="G202" s="50">
        <v>0.23</v>
      </c>
      <c r="H202" s="7">
        <f t="shared" si="16"/>
        <v>0</v>
      </c>
      <c r="I202" s="7">
        <f t="shared" si="17"/>
        <v>0</v>
      </c>
      <c r="J202" s="7">
        <f t="shared" si="18"/>
        <v>0</v>
      </c>
      <c r="K202" s="7">
        <f t="shared" si="19"/>
        <v>0</v>
      </c>
      <c r="L202" s="55"/>
    </row>
    <row r="203" spans="1:12" ht="30" x14ac:dyDescent="0.25">
      <c r="A203" s="5" t="s">
        <v>430</v>
      </c>
      <c r="B203" s="5" t="s">
        <v>221</v>
      </c>
      <c r="C203" s="5" t="s">
        <v>1081</v>
      </c>
      <c r="D203" s="16" t="s">
        <v>35</v>
      </c>
      <c r="E203" s="5">
        <v>2</v>
      </c>
      <c r="F203" s="49"/>
      <c r="G203" s="50">
        <v>0.23</v>
      </c>
      <c r="H203" s="7">
        <f t="shared" si="16"/>
        <v>0</v>
      </c>
      <c r="I203" s="7">
        <f t="shared" si="17"/>
        <v>0</v>
      </c>
      <c r="J203" s="7">
        <f t="shared" si="18"/>
        <v>0</v>
      </c>
      <c r="K203" s="7">
        <f t="shared" si="19"/>
        <v>0</v>
      </c>
      <c r="L203" s="55"/>
    </row>
    <row r="204" spans="1:12" ht="60" x14ac:dyDescent="0.25">
      <c r="A204" s="5" t="s">
        <v>431</v>
      </c>
      <c r="B204" s="5" t="s">
        <v>491</v>
      </c>
      <c r="C204" s="5" t="s">
        <v>492</v>
      </c>
      <c r="D204" s="16" t="s">
        <v>1</v>
      </c>
      <c r="E204" s="5">
        <f>1+3</f>
        <v>4</v>
      </c>
      <c r="F204" s="49"/>
      <c r="G204" s="50">
        <v>0.23</v>
      </c>
      <c r="H204" s="7">
        <f t="shared" si="16"/>
        <v>0</v>
      </c>
      <c r="I204" s="7">
        <f t="shared" si="17"/>
        <v>0</v>
      </c>
      <c r="J204" s="7">
        <f t="shared" si="18"/>
        <v>0</v>
      </c>
      <c r="K204" s="7">
        <f t="shared" si="19"/>
        <v>0</v>
      </c>
      <c r="L204" s="55"/>
    </row>
    <row r="205" spans="1:12" ht="60" x14ac:dyDescent="0.25">
      <c r="A205" s="5" t="s">
        <v>432</v>
      </c>
      <c r="B205" s="5" t="s">
        <v>755</v>
      </c>
      <c r="C205" s="5" t="s">
        <v>754</v>
      </c>
      <c r="D205" s="16" t="s">
        <v>35</v>
      </c>
      <c r="E205" s="5">
        <v>1</v>
      </c>
      <c r="F205" s="49"/>
      <c r="G205" s="50">
        <v>0.23</v>
      </c>
      <c r="H205" s="7">
        <f t="shared" si="16"/>
        <v>0</v>
      </c>
      <c r="I205" s="7">
        <f t="shared" si="17"/>
        <v>0</v>
      </c>
      <c r="J205" s="7">
        <f t="shared" si="18"/>
        <v>0</v>
      </c>
      <c r="K205" s="7">
        <f t="shared" si="19"/>
        <v>0</v>
      </c>
      <c r="L205" s="55"/>
    </row>
    <row r="206" spans="1:12" ht="75" x14ac:dyDescent="0.25">
      <c r="A206" s="5" t="s">
        <v>433</v>
      </c>
      <c r="B206" s="5" t="s">
        <v>46</v>
      </c>
      <c r="C206" s="5" t="s">
        <v>47</v>
      </c>
      <c r="D206" s="16" t="s">
        <v>3</v>
      </c>
      <c r="E206" s="5">
        <f>1+1</f>
        <v>2</v>
      </c>
      <c r="F206" s="49"/>
      <c r="G206" s="50">
        <v>0.23</v>
      </c>
      <c r="H206" s="7">
        <f t="shared" si="16"/>
        <v>0</v>
      </c>
      <c r="I206" s="7">
        <f t="shared" si="17"/>
        <v>0</v>
      </c>
      <c r="J206" s="7">
        <f t="shared" si="18"/>
        <v>0</v>
      </c>
      <c r="K206" s="7">
        <f t="shared" si="19"/>
        <v>0</v>
      </c>
      <c r="L206" s="55"/>
    </row>
    <row r="207" spans="1:12" ht="75" x14ac:dyDescent="0.25">
      <c r="A207" s="5" t="s">
        <v>434</v>
      </c>
      <c r="B207" s="5" t="s">
        <v>42</v>
      </c>
      <c r="C207" s="5" t="s">
        <v>43</v>
      </c>
      <c r="D207" s="5" t="s">
        <v>3</v>
      </c>
      <c r="E207" s="5">
        <f>1+1</f>
        <v>2</v>
      </c>
      <c r="F207" s="49"/>
      <c r="G207" s="50">
        <v>0.23</v>
      </c>
      <c r="H207" s="7">
        <f t="shared" si="16"/>
        <v>0</v>
      </c>
      <c r="I207" s="7">
        <f t="shared" si="17"/>
        <v>0</v>
      </c>
      <c r="J207" s="7">
        <f t="shared" si="18"/>
        <v>0</v>
      </c>
      <c r="K207" s="7">
        <f t="shared" si="19"/>
        <v>0</v>
      </c>
      <c r="L207" s="55"/>
    </row>
    <row r="208" spans="1:12" ht="75" x14ac:dyDescent="0.25">
      <c r="A208" s="5" t="s">
        <v>435</v>
      </c>
      <c r="B208" s="5" t="s">
        <v>48</v>
      </c>
      <c r="C208" s="5" t="s">
        <v>49</v>
      </c>
      <c r="D208" s="5" t="s">
        <v>3</v>
      </c>
      <c r="E208" s="5">
        <f>1+1+1</f>
        <v>3</v>
      </c>
      <c r="F208" s="49"/>
      <c r="G208" s="50">
        <v>0.23</v>
      </c>
      <c r="H208" s="7">
        <f t="shared" ref="H208:H263" si="20">F208*G208</f>
        <v>0</v>
      </c>
      <c r="I208" s="7">
        <f t="shared" ref="I208:I263" si="21">F208*E208</f>
        <v>0</v>
      </c>
      <c r="J208" s="7">
        <f t="shared" ref="J208:J263" si="22">H208*E208</f>
        <v>0</v>
      </c>
      <c r="K208" s="7">
        <f t="shared" ref="K208:K263" si="23">I208+J208</f>
        <v>0</v>
      </c>
      <c r="L208" s="55"/>
    </row>
    <row r="209" spans="1:12" ht="75" x14ac:dyDescent="0.25">
      <c r="A209" s="5" t="s">
        <v>436</v>
      </c>
      <c r="B209" s="5" t="s">
        <v>44</v>
      </c>
      <c r="C209" s="5" t="s">
        <v>45</v>
      </c>
      <c r="D209" s="16" t="s">
        <v>3</v>
      </c>
      <c r="E209" s="5">
        <f>1+1</f>
        <v>2</v>
      </c>
      <c r="F209" s="49"/>
      <c r="G209" s="50">
        <v>0.23</v>
      </c>
      <c r="H209" s="7">
        <f t="shared" si="20"/>
        <v>0</v>
      </c>
      <c r="I209" s="7">
        <f t="shared" si="21"/>
        <v>0</v>
      </c>
      <c r="J209" s="7">
        <f t="shared" si="22"/>
        <v>0</v>
      </c>
      <c r="K209" s="7">
        <f t="shared" si="23"/>
        <v>0</v>
      </c>
      <c r="L209" s="55"/>
    </row>
    <row r="210" spans="1:12" ht="45" x14ac:dyDescent="0.25">
      <c r="A210" s="5" t="s">
        <v>437</v>
      </c>
      <c r="B210" s="5" t="s">
        <v>549</v>
      </c>
      <c r="C210" s="5" t="s">
        <v>548</v>
      </c>
      <c r="D210" s="16" t="s">
        <v>3</v>
      </c>
      <c r="E210" s="5">
        <v>10</v>
      </c>
      <c r="F210" s="49"/>
      <c r="G210" s="50">
        <v>0.23</v>
      </c>
      <c r="H210" s="7">
        <f t="shared" si="20"/>
        <v>0</v>
      </c>
      <c r="I210" s="7">
        <f t="shared" si="21"/>
        <v>0</v>
      </c>
      <c r="J210" s="7">
        <f t="shared" si="22"/>
        <v>0</v>
      </c>
      <c r="K210" s="7">
        <f t="shared" si="23"/>
        <v>0</v>
      </c>
      <c r="L210" s="55"/>
    </row>
    <row r="211" spans="1:12" ht="45" x14ac:dyDescent="0.25">
      <c r="A211" s="5" t="s">
        <v>438</v>
      </c>
      <c r="B211" s="5" t="s">
        <v>127</v>
      </c>
      <c r="C211" s="5" t="s">
        <v>128</v>
      </c>
      <c r="D211" s="16" t="s">
        <v>3</v>
      </c>
      <c r="E211" s="5">
        <v>2</v>
      </c>
      <c r="F211" s="49"/>
      <c r="G211" s="50">
        <v>0.23</v>
      </c>
      <c r="H211" s="7">
        <f t="shared" si="20"/>
        <v>0</v>
      </c>
      <c r="I211" s="7">
        <f t="shared" si="21"/>
        <v>0</v>
      </c>
      <c r="J211" s="7">
        <f t="shared" si="22"/>
        <v>0</v>
      </c>
      <c r="K211" s="7">
        <f t="shared" si="23"/>
        <v>0</v>
      </c>
      <c r="L211" s="55"/>
    </row>
    <row r="212" spans="1:12" ht="30" x14ac:dyDescent="0.25">
      <c r="A212" s="5" t="s">
        <v>439</v>
      </c>
      <c r="B212" s="5" t="s">
        <v>738</v>
      </c>
      <c r="C212" s="5" t="s">
        <v>740</v>
      </c>
      <c r="D212" s="16" t="s">
        <v>515</v>
      </c>
      <c r="E212" s="5">
        <f>1+1</f>
        <v>2</v>
      </c>
      <c r="F212" s="49"/>
      <c r="G212" s="50">
        <v>0.23</v>
      </c>
      <c r="H212" s="7">
        <f t="shared" si="20"/>
        <v>0</v>
      </c>
      <c r="I212" s="7">
        <f t="shared" si="21"/>
        <v>0</v>
      </c>
      <c r="J212" s="7">
        <f t="shared" si="22"/>
        <v>0</v>
      </c>
      <c r="K212" s="7">
        <f t="shared" si="23"/>
        <v>0</v>
      </c>
      <c r="L212" s="55"/>
    </row>
    <row r="213" spans="1:12" ht="30" x14ac:dyDescent="0.25">
      <c r="A213" s="5" t="s">
        <v>440</v>
      </c>
      <c r="B213" s="5" t="s">
        <v>737</v>
      </c>
      <c r="C213" s="5" t="s">
        <v>739</v>
      </c>
      <c r="D213" s="5" t="s">
        <v>515</v>
      </c>
      <c r="E213" s="5">
        <f>1+1+1</f>
        <v>3</v>
      </c>
      <c r="F213" s="49"/>
      <c r="G213" s="50">
        <v>0.23</v>
      </c>
      <c r="H213" s="7">
        <f t="shared" si="20"/>
        <v>0</v>
      </c>
      <c r="I213" s="7">
        <f t="shared" si="21"/>
        <v>0</v>
      </c>
      <c r="J213" s="7">
        <f t="shared" si="22"/>
        <v>0</v>
      </c>
      <c r="K213" s="7">
        <f t="shared" si="23"/>
        <v>0</v>
      </c>
      <c r="L213" s="55"/>
    </row>
    <row r="214" spans="1:12" ht="45" x14ac:dyDescent="0.25">
      <c r="A214" s="5" t="s">
        <v>441</v>
      </c>
      <c r="B214" s="5" t="s">
        <v>772</v>
      </c>
      <c r="C214" s="5" t="s">
        <v>771</v>
      </c>
      <c r="D214" s="16" t="s">
        <v>35</v>
      </c>
      <c r="E214" s="5">
        <v>4</v>
      </c>
      <c r="F214" s="49"/>
      <c r="G214" s="50">
        <v>0.23</v>
      </c>
      <c r="H214" s="7">
        <f t="shared" si="20"/>
        <v>0</v>
      </c>
      <c r="I214" s="7">
        <f t="shared" si="21"/>
        <v>0</v>
      </c>
      <c r="J214" s="7">
        <f t="shared" si="22"/>
        <v>0</v>
      </c>
      <c r="K214" s="7">
        <f t="shared" si="23"/>
        <v>0</v>
      </c>
      <c r="L214" s="55"/>
    </row>
    <row r="215" spans="1:12" ht="60" x14ac:dyDescent="0.25">
      <c r="A215" s="5" t="s">
        <v>442</v>
      </c>
      <c r="B215" s="5" t="s">
        <v>118</v>
      </c>
      <c r="C215" s="5" t="s">
        <v>119</v>
      </c>
      <c r="D215" s="16" t="s">
        <v>35</v>
      </c>
      <c r="E215" s="5">
        <v>1</v>
      </c>
      <c r="F215" s="49"/>
      <c r="G215" s="50">
        <v>0.23</v>
      </c>
      <c r="H215" s="7">
        <f t="shared" si="20"/>
        <v>0</v>
      </c>
      <c r="I215" s="7">
        <f t="shared" si="21"/>
        <v>0</v>
      </c>
      <c r="J215" s="7">
        <f t="shared" si="22"/>
        <v>0</v>
      </c>
      <c r="K215" s="7">
        <f t="shared" si="23"/>
        <v>0</v>
      </c>
      <c r="L215" s="55"/>
    </row>
    <row r="216" spans="1:12" ht="30" x14ac:dyDescent="0.25">
      <c r="A216" s="5" t="s">
        <v>443</v>
      </c>
      <c r="B216" s="5" t="s">
        <v>191</v>
      </c>
      <c r="C216" s="5" t="s">
        <v>192</v>
      </c>
      <c r="D216" s="5" t="s">
        <v>35</v>
      </c>
      <c r="E216" s="5">
        <v>1</v>
      </c>
      <c r="F216" s="49"/>
      <c r="G216" s="50">
        <v>0.23</v>
      </c>
      <c r="H216" s="7">
        <f t="shared" si="20"/>
        <v>0</v>
      </c>
      <c r="I216" s="7">
        <f t="shared" si="21"/>
        <v>0</v>
      </c>
      <c r="J216" s="7">
        <f t="shared" si="22"/>
        <v>0</v>
      </c>
      <c r="K216" s="7">
        <f t="shared" si="23"/>
        <v>0</v>
      </c>
      <c r="L216" s="55"/>
    </row>
    <row r="217" spans="1:12" ht="75" x14ac:dyDescent="0.25">
      <c r="A217" s="5" t="s">
        <v>444</v>
      </c>
      <c r="B217" s="5" t="s">
        <v>212</v>
      </c>
      <c r="C217" s="5" t="s">
        <v>534</v>
      </c>
      <c r="D217" s="5" t="s">
        <v>35</v>
      </c>
      <c r="E217" s="5">
        <v>1</v>
      </c>
      <c r="F217" s="49"/>
      <c r="G217" s="50">
        <v>0.23</v>
      </c>
      <c r="H217" s="7">
        <f t="shared" si="20"/>
        <v>0</v>
      </c>
      <c r="I217" s="7">
        <f t="shared" si="21"/>
        <v>0</v>
      </c>
      <c r="J217" s="7">
        <f t="shared" si="22"/>
        <v>0</v>
      </c>
      <c r="K217" s="7">
        <f t="shared" si="23"/>
        <v>0</v>
      </c>
      <c r="L217" s="55"/>
    </row>
    <row r="218" spans="1:12" ht="45" x14ac:dyDescent="0.25">
      <c r="A218" s="5" t="s">
        <v>445</v>
      </c>
      <c r="B218" s="5" t="s">
        <v>1008</v>
      </c>
      <c r="C218" s="5" t="s">
        <v>1009</v>
      </c>
      <c r="D218" s="16" t="s">
        <v>558</v>
      </c>
      <c r="E218" s="5">
        <v>2</v>
      </c>
      <c r="F218" s="49"/>
      <c r="G218" s="50">
        <v>0.23</v>
      </c>
      <c r="H218" s="7">
        <f t="shared" si="20"/>
        <v>0</v>
      </c>
      <c r="I218" s="7">
        <f t="shared" si="21"/>
        <v>0</v>
      </c>
      <c r="J218" s="7">
        <f t="shared" si="22"/>
        <v>0</v>
      </c>
      <c r="K218" s="7">
        <f t="shared" si="23"/>
        <v>0</v>
      </c>
      <c r="L218" s="55"/>
    </row>
    <row r="219" spans="1:12" ht="45" x14ac:dyDescent="0.25">
      <c r="A219" s="5" t="s">
        <v>446</v>
      </c>
      <c r="B219" s="5" t="s">
        <v>1008</v>
      </c>
      <c r="C219" s="5" t="s">
        <v>1010</v>
      </c>
      <c r="D219" s="16" t="s">
        <v>558</v>
      </c>
      <c r="E219" s="5">
        <v>1</v>
      </c>
      <c r="F219" s="49"/>
      <c r="G219" s="50">
        <v>0.23</v>
      </c>
      <c r="H219" s="7">
        <f t="shared" si="20"/>
        <v>0</v>
      </c>
      <c r="I219" s="7">
        <f t="shared" si="21"/>
        <v>0</v>
      </c>
      <c r="J219" s="7">
        <f t="shared" si="22"/>
        <v>0</v>
      </c>
      <c r="K219" s="7">
        <f t="shared" si="23"/>
        <v>0</v>
      </c>
      <c r="L219" s="55"/>
    </row>
    <row r="220" spans="1:12" ht="30" x14ac:dyDescent="0.25">
      <c r="A220" s="5" t="s">
        <v>447</v>
      </c>
      <c r="B220" s="5" t="s">
        <v>993</v>
      </c>
      <c r="C220" s="5" t="s">
        <v>994</v>
      </c>
      <c r="D220" s="16" t="s">
        <v>995</v>
      </c>
      <c r="E220" s="5">
        <v>2</v>
      </c>
      <c r="F220" s="49"/>
      <c r="G220" s="50">
        <v>0.23</v>
      </c>
      <c r="H220" s="7">
        <f t="shared" si="20"/>
        <v>0</v>
      </c>
      <c r="I220" s="7">
        <f t="shared" si="21"/>
        <v>0</v>
      </c>
      <c r="J220" s="7">
        <f t="shared" si="22"/>
        <v>0</v>
      </c>
      <c r="K220" s="7">
        <f t="shared" si="23"/>
        <v>0</v>
      </c>
      <c r="L220" s="55"/>
    </row>
    <row r="221" spans="1:12" ht="75" x14ac:dyDescent="0.25">
      <c r="A221" s="5" t="s">
        <v>448</v>
      </c>
      <c r="B221" s="5" t="s">
        <v>65</v>
      </c>
      <c r="C221" s="5" t="s">
        <v>66</v>
      </c>
      <c r="D221" s="16" t="s">
        <v>3</v>
      </c>
      <c r="E221" s="5">
        <v>1</v>
      </c>
      <c r="F221" s="49"/>
      <c r="G221" s="50">
        <v>0.23</v>
      </c>
      <c r="H221" s="7">
        <f t="shared" si="20"/>
        <v>0</v>
      </c>
      <c r="I221" s="7">
        <f t="shared" si="21"/>
        <v>0</v>
      </c>
      <c r="J221" s="7">
        <f t="shared" si="22"/>
        <v>0</v>
      </c>
      <c r="K221" s="7">
        <f t="shared" si="23"/>
        <v>0</v>
      </c>
      <c r="L221" s="55"/>
    </row>
    <row r="222" spans="1:12" ht="90" x14ac:dyDescent="0.25">
      <c r="A222" s="5" t="s">
        <v>449</v>
      </c>
      <c r="B222" s="5" t="s">
        <v>67</v>
      </c>
      <c r="C222" s="5" t="s">
        <v>68</v>
      </c>
      <c r="D222" s="16" t="s">
        <v>703</v>
      </c>
      <c r="E222" s="5">
        <v>4</v>
      </c>
      <c r="F222" s="49"/>
      <c r="G222" s="50">
        <v>0.23</v>
      </c>
      <c r="H222" s="7">
        <f t="shared" si="20"/>
        <v>0</v>
      </c>
      <c r="I222" s="7">
        <f t="shared" si="21"/>
        <v>0</v>
      </c>
      <c r="J222" s="7">
        <f t="shared" si="22"/>
        <v>0</v>
      </c>
      <c r="K222" s="7">
        <f t="shared" si="23"/>
        <v>0</v>
      </c>
      <c r="L222" s="55"/>
    </row>
    <row r="223" spans="1:12" ht="30" x14ac:dyDescent="0.25">
      <c r="A223" s="5" t="s">
        <v>450</v>
      </c>
      <c r="B223" s="5" t="s">
        <v>141</v>
      </c>
      <c r="C223" s="5" t="s">
        <v>555</v>
      </c>
      <c r="D223" s="16" t="s">
        <v>35</v>
      </c>
      <c r="E223" s="5">
        <v>2</v>
      </c>
      <c r="F223" s="49"/>
      <c r="G223" s="50">
        <v>0.23</v>
      </c>
      <c r="H223" s="7">
        <f t="shared" si="20"/>
        <v>0</v>
      </c>
      <c r="I223" s="7">
        <f t="shared" si="21"/>
        <v>0</v>
      </c>
      <c r="J223" s="7">
        <f t="shared" si="22"/>
        <v>0</v>
      </c>
      <c r="K223" s="7">
        <f t="shared" si="23"/>
        <v>0</v>
      </c>
      <c r="L223" s="55"/>
    </row>
    <row r="224" spans="1:12" ht="45" x14ac:dyDescent="0.25">
      <c r="A224" s="5" t="s">
        <v>451</v>
      </c>
      <c r="B224" s="5" t="s">
        <v>142</v>
      </c>
      <c r="C224" s="5" t="s">
        <v>556</v>
      </c>
      <c r="D224" s="16" t="s">
        <v>35</v>
      </c>
      <c r="E224" s="5">
        <v>2</v>
      </c>
      <c r="F224" s="49"/>
      <c r="G224" s="50">
        <v>0.23</v>
      </c>
      <c r="H224" s="7">
        <f t="shared" si="20"/>
        <v>0</v>
      </c>
      <c r="I224" s="7">
        <f t="shared" si="21"/>
        <v>0</v>
      </c>
      <c r="J224" s="7">
        <f t="shared" si="22"/>
        <v>0</v>
      </c>
      <c r="K224" s="7">
        <f t="shared" si="23"/>
        <v>0</v>
      </c>
      <c r="L224" s="55"/>
    </row>
    <row r="225" spans="1:12" ht="30" x14ac:dyDescent="0.25">
      <c r="A225" s="5" t="s">
        <v>452</v>
      </c>
      <c r="B225" s="5" t="s">
        <v>17</v>
      </c>
      <c r="C225" s="5" t="s">
        <v>18</v>
      </c>
      <c r="D225" s="16" t="s">
        <v>35</v>
      </c>
      <c r="E225" s="5">
        <f>1+4</f>
        <v>5</v>
      </c>
      <c r="F225" s="49"/>
      <c r="G225" s="50">
        <v>0.23</v>
      </c>
      <c r="H225" s="7">
        <f t="shared" si="20"/>
        <v>0</v>
      </c>
      <c r="I225" s="7">
        <f t="shared" si="21"/>
        <v>0</v>
      </c>
      <c r="J225" s="7">
        <f t="shared" si="22"/>
        <v>0</v>
      </c>
      <c r="K225" s="7">
        <f t="shared" si="23"/>
        <v>0</v>
      </c>
      <c r="L225" s="55"/>
    </row>
    <row r="226" spans="1:12" ht="45" x14ac:dyDescent="0.25">
      <c r="A226" s="5" t="s">
        <v>453</v>
      </c>
      <c r="B226" s="5" t="s">
        <v>1082</v>
      </c>
      <c r="C226" s="5" t="s">
        <v>744</v>
      </c>
      <c r="D226" s="16" t="s">
        <v>743</v>
      </c>
      <c r="E226" s="5">
        <v>4</v>
      </c>
      <c r="F226" s="49"/>
      <c r="G226" s="50">
        <v>0.23</v>
      </c>
      <c r="H226" s="7">
        <f t="shared" si="20"/>
        <v>0</v>
      </c>
      <c r="I226" s="7">
        <f t="shared" si="21"/>
        <v>0</v>
      </c>
      <c r="J226" s="7">
        <f t="shared" si="22"/>
        <v>0</v>
      </c>
      <c r="K226" s="7">
        <f t="shared" si="23"/>
        <v>0</v>
      </c>
      <c r="L226" s="55"/>
    </row>
    <row r="227" spans="1:12" ht="150" x14ac:dyDescent="0.25">
      <c r="A227" s="5" t="s">
        <v>454</v>
      </c>
      <c r="B227" s="5" t="s">
        <v>1083</v>
      </c>
      <c r="C227" s="5" t="s">
        <v>700</v>
      </c>
      <c r="D227" s="16" t="s">
        <v>35</v>
      </c>
      <c r="E227" s="5">
        <f>1+1</f>
        <v>2</v>
      </c>
      <c r="F227" s="49"/>
      <c r="G227" s="50">
        <v>0.23</v>
      </c>
      <c r="H227" s="7">
        <f t="shared" si="20"/>
        <v>0</v>
      </c>
      <c r="I227" s="7">
        <f t="shared" si="21"/>
        <v>0</v>
      </c>
      <c r="J227" s="7">
        <f t="shared" si="22"/>
        <v>0</v>
      </c>
      <c r="K227" s="7">
        <f t="shared" si="23"/>
        <v>0</v>
      </c>
      <c r="L227" s="55"/>
    </row>
    <row r="228" spans="1:12" ht="45" x14ac:dyDescent="0.25">
      <c r="A228" s="5" t="s">
        <v>455</v>
      </c>
      <c r="B228" s="5" t="s">
        <v>1084</v>
      </c>
      <c r="C228" s="5" t="s">
        <v>90</v>
      </c>
      <c r="D228" s="16" t="s">
        <v>35</v>
      </c>
      <c r="E228" s="5">
        <f>2+3</f>
        <v>5</v>
      </c>
      <c r="F228" s="49"/>
      <c r="G228" s="50">
        <v>0.23</v>
      </c>
      <c r="H228" s="7">
        <f t="shared" si="20"/>
        <v>0</v>
      </c>
      <c r="I228" s="7">
        <f t="shared" si="21"/>
        <v>0</v>
      </c>
      <c r="J228" s="7">
        <f t="shared" si="22"/>
        <v>0</v>
      </c>
      <c r="K228" s="7">
        <f t="shared" si="23"/>
        <v>0</v>
      </c>
      <c r="L228" s="55"/>
    </row>
    <row r="229" spans="1:12" ht="30" x14ac:dyDescent="0.25">
      <c r="A229" s="5" t="s">
        <v>456</v>
      </c>
      <c r="B229" s="5" t="s">
        <v>1011</v>
      </c>
      <c r="C229" s="5" t="s">
        <v>1012</v>
      </c>
      <c r="D229" s="16" t="s">
        <v>1013</v>
      </c>
      <c r="E229" s="5">
        <v>4</v>
      </c>
      <c r="F229" s="49"/>
      <c r="G229" s="50">
        <v>0.23</v>
      </c>
      <c r="H229" s="7">
        <f t="shared" si="20"/>
        <v>0</v>
      </c>
      <c r="I229" s="7">
        <f t="shared" si="21"/>
        <v>0</v>
      </c>
      <c r="J229" s="7">
        <f t="shared" si="22"/>
        <v>0</v>
      </c>
      <c r="K229" s="7">
        <f t="shared" si="23"/>
        <v>0</v>
      </c>
      <c r="L229" s="55"/>
    </row>
    <row r="230" spans="1:12" ht="135" x14ac:dyDescent="0.25">
      <c r="A230" s="5" t="s">
        <v>457</v>
      </c>
      <c r="B230" s="5" t="s">
        <v>229</v>
      </c>
      <c r="C230" s="5" t="s">
        <v>788</v>
      </c>
      <c r="D230" s="16" t="s">
        <v>35</v>
      </c>
      <c r="E230" s="5">
        <v>2</v>
      </c>
      <c r="F230" s="49"/>
      <c r="G230" s="50">
        <v>0.23</v>
      </c>
      <c r="H230" s="7">
        <f t="shared" si="20"/>
        <v>0</v>
      </c>
      <c r="I230" s="7">
        <f t="shared" si="21"/>
        <v>0</v>
      </c>
      <c r="J230" s="7">
        <f t="shared" si="22"/>
        <v>0</v>
      </c>
      <c r="K230" s="7">
        <f t="shared" si="23"/>
        <v>0</v>
      </c>
      <c r="L230" s="55"/>
    </row>
    <row r="231" spans="1:12" ht="30" x14ac:dyDescent="0.25">
      <c r="A231" s="5" t="s">
        <v>458</v>
      </c>
      <c r="B231" s="5" t="s">
        <v>209</v>
      </c>
      <c r="C231" s="5" t="s">
        <v>546</v>
      </c>
      <c r="D231" s="5" t="s">
        <v>1</v>
      </c>
      <c r="E231" s="5">
        <v>2</v>
      </c>
      <c r="F231" s="49"/>
      <c r="G231" s="50">
        <v>0.23</v>
      </c>
      <c r="H231" s="7">
        <f t="shared" si="20"/>
        <v>0</v>
      </c>
      <c r="I231" s="7">
        <f t="shared" si="21"/>
        <v>0</v>
      </c>
      <c r="J231" s="7">
        <f t="shared" si="22"/>
        <v>0</v>
      </c>
      <c r="K231" s="7">
        <f t="shared" si="23"/>
        <v>0</v>
      </c>
      <c r="L231" s="55"/>
    </row>
    <row r="232" spans="1:12" ht="30" x14ac:dyDescent="0.25">
      <c r="A232" s="5" t="s">
        <v>459</v>
      </c>
      <c r="B232" s="5" t="s">
        <v>210</v>
      </c>
      <c r="C232" s="5" t="s">
        <v>547</v>
      </c>
      <c r="D232" s="16" t="s">
        <v>1</v>
      </c>
      <c r="E232" s="5">
        <v>1</v>
      </c>
      <c r="F232" s="49"/>
      <c r="G232" s="50">
        <v>0.23</v>
      </c>
      <c r="H232" s="7">
        <f t="shared" si="20"/>
        <v>0</v>
      </c>
      <c r="I232" s="7">
        <f t="shared" si="21"/>
        <v>0</v>
      </c>
      <c r="J232" s="7">
        <f t="shared" si="22"/>
        <v>0</v>
      </c>
      <c r="K232" s="7">
        <f t="shared" si="23"/>
        <v>0</v>
      </c>
      <c r="L232" s="55"/>
    </row>
    <row r="233" spans="1:12" ht="45" x14ac:dyDescent="0.25">
      <c r="A233" s="5" t="s">
        <v>460</v>
      </c>
      <c r="B233" s="5" t="s">
        <v>542</v>
      </c>
      <c r="C233" s="5" t="s">
        <v>541</v>
      </c>
      <c r="D233" s="16" t="s">
        <v>1</v>
      </c>
      <c r="E233" s="5">
        <f>2+3</f>
        <v>5</v>
      </c>
      <c r="F233" s="49"/>
      <c r="G233" s="50">
        <v>0.23</v>
      </c>
      <c r="H233" s="7">
        <f t="shared" si="20"/>
        <v>0</v>
      </c>
      <c r="I233" s="7">
        <f t="shared" si="21"/>
        <v>0</v>
      </c>
      <c r="J233" s="7">
        <f t="shared" si="22"/>
        <v>0</v>
      </c>
      <c r="K233" s="7">
        <f t="shared" si="23"/>
        <v>0</v>
      </c>
      <c r="L233" s="55"/>
    </row>
    <row r="234" spans="1:12" ht="30" x14ac:dyDescent="0.25">
      <c r="A234" s="5" t="s">
        <v>461</v>
      </c>
      <c r="B234" s="5" t="s">
        <v>208</v>
      </c>
      <c r="C234" s="5" t="s">
        <v>545</v>
      </c>
      <c r="D234" s="16" t="s">
        <v>1</v>
      </c>
      <c r="E234" s="5">
        <v>2</v>
      </c>
      <c r="F234" s="49"/>
      <c r="G234" s="50">
        <v>0.23</v>
      </c>
      <c r="H234" s="7">
        <f t="shared" si="20"/>
        <v>0</v>
      </c>
      <c r="I234" s="7">
        <f t="shared" si="21"/>
        <v>0</v>
      </c>
      <c r="J234" s="7">
        <f t="shared" si="22"/>
        <v>0</v>
      </c>
      <c r="K234" s="7">
        <f t="shared" si="23"/>
        <v>0</v>
      </c>
      <c r="L234" s="55"/>
    </row>
    <row r="235" spans="1:12" ht="45" x14ac:dyDescent="0.25">
      <c r="A235" s="5" t="s">
        <v>462</v>
      </c>
      <c r="B235" s="5" t="s">
        <v>543</v>
      </c>
      <c r="C235" s="5" t="s">
        <v>544</v>
      </c>
      <c r="D235" s="5" t="s">
        <v>1</v>
      </c>
      <c r="E235" s="5">
        <v>2</v>
      </c>
      <c r="F235" s="49"/>
      <c r="G235" s="50">
        <v>0.23</v>
      </c>
      <c r="H235" s="7">
        <f t="shared" si="20"/>
        <v>0</v>
      </c>
      <c r="I235" s="7">
        <f t="shared" si="21"/>
        <v>0</v>
      </c>
      <c r="J235" s="7">
        <f t="shared" si="22"/>
        <v>0</v>
      </c>
      <c r="K235" s="7">
        <f t="shared" si="23"/>
        <v>0</v>
      </c>
      <c r="L235" s="55"/>
    </row>
    <row r="236" spans="1:12" ht="30" x14ac:dyDescent="0.25">
      <c r="A236" s="5" t="s">
        <v>463</v>
      </c>
      <c r="B236" s="5" t="s">
        <v>131</v>
      </c>
      <c r="C236" s="5" t="s">
        <v>769</v>
      </c>
      <c r="D236" s="5" t="s">
        <v>3</v>
      </c>
      <c r="E236" s="5">
        <v>2</v>
      </c>
      <c r="F236" s="49"/>
      <c r="G236" s="50">
        <v>0.23</v>
      </c>
      <c r="H236" s="7">
        <f t="shared" si="20"/>
        <v>0</v>
      </c>
      <c r="I236" s="7">
        <f t="shared" si="21"/>
        <v>0</v>
      </c>
      <c r="J236" s="7">
        <f t="shared" si="22"/>
        <v>0</v>
      </c>
      <c r="K236" s="7">
        <f t="shared" si="23"/>
        <v>0</v>
      </c>
      <c r="L236" s="55"/>
    </row>
    <row r="237" spans="1:12" ht="30" x14ac:dyDescent="0.25">
      <c r="A237" s="5" t="s">
        <v>464</v>
      </c>
      <c r="B237" s="5" t="s">
        <v>761</v>
      </c>
      <c r="C237" s="5" t="s">
        <v>758</v>
      </c>
      <c r="D237" s="16" t="s">
        <v>35</v>
      </c>
      <c r="E237" s="5">
        <v>2</v>
      </c>
      <c r="F237" s="49"/>
      <c r="G237" s="50">
        <v>0.23</v>
      </c>
      <c r="H237" s="7">
        <f t="shared" si="20"/>
        <v>0</v>
      </c>
      <c r="I237" s="7">
        <f t="shared" si="21"/>
        <v>0</v>
      </c>
      <c r="J237" s="7">
        <f t="shared" si="22"/>
        <v>0</v>
      </c>
      <c r="K237" s="7">
        <f t="shared" si="23"/>
        <v>0</v>
      </c>
      <c r="L237" s="55"/>
    </row>
    <row r="238" spans="1:12" ht="90" x14ac:dyDescent="0.25">
      <c r="A238" s="5" t="s">
        <v>465</v>
      </c>
      <c r="B238" s="5" t="s">
        <v>759</v>
      </c>
      <c r="C238" s="5" t="s">
        <v>108</v>
      </c>
      <c r="D238" s="16" t="s">
        <v>35</v>
      </c>
      <c r="E238" s="5">
        <f>1+2</f>
        <v>3</v>
      </c>
      <c r="F238" s="49"/>
      <c r="G238" s="50">
        <v>0.23</v>
      </c>
      <c r="H238" s="7">
        <f t="shared" si="20"/>
        <v>0</v>
      </c>
      <c r="I238" s="7">
        <f t="shared" si="21"/>
        <v>0</v>
      </c>
      <c r="J238" s="7">
        <f t="shared" si="22"/>
        <v>0</v>
      </c>
      <c r="K238" s="7">
        <f t="shared" si="23"/>
        <v>0</v>
      </c>
      <c r="L238" s="55"/>
    </row>
    <row r="239" spans="1:12" ht="90" x14ac:dyDescent="0.25">
      <c r="A239" s="5" t="s">
        <v>466</v>
      </c>
      <c r="B239" s="5" t="s">
        <v>760</v>
      </c>
      <c r="C239" s="5" t="s">
        <v>109</v>
      </c>
      <c r="D239" s="16" t="s">
        <v>35</v>
      </c>
      <c r="E239" s="5">
        <v>1</v>
      </c>
      <c r="F239" s="49"/>
      <c r="G239" s="50">
        <v>0.23</v>
      </c>
      <c r="H239" s="7">
        <f t="shared" si="20"/>
        <v>0</v>
      </c>
      <c r="I239" s="7">
        <f t="shared" si="21"/>
        <v>0</v>
      </c>
      <c r="J239" s="7">
        <f t="shared" si="22"/>
        <v>0</v>
      </c>
      <c r="K239" s="7">
        <f t="shared" si="23"/>
        <v>0</v>
      </c>
      <c r="L239" s="55"/>
    </row>
    <row r="240" spans="1:12" ht="45" x14ac:dyDescent="0.25">
      <c r="A240" s="5" t="s">
        <v>467</v>
      </c>
      <c r="B240" s="5" t="s">
        <v>762</v>
      </c>
      <c r="C240" s="5" t="s">
        <v>763</v>
      </c>
      <c r="D240" s="16" t="s">
        <v>35</v>
      </c>
      <c r="E240" s="5">
        <v>2</v>
      </c>
      <c r="F240" s="49"/>
      <c r="G240" s="50">
        <v>0.23</v>
      </c>
      <c r="H240" s="7">
        <f t="shared" si="20"/>
        <v>0</v>
      </c>
      <c r="I240" s="7">
        <f t="shared" si="21"/>
        <v>0</v>
      </c>
      <c r="J240" s="7">
        <f t="shared" si="22"/>
        <v>0</v>
      </c>
      <c r="K240" s="7">
        <f t="shared" si="23"/>
        <v>0</v>
      </c>
      <c r="L240" s="55"/>
    </row>
    <row r="241" spans="1:12" ht="45" x14ac:dyDescent="0.25">
      <c r="A241" s="5" t="s">
        <v>468</v>
      </c>
      <c r="B241" s="5" t="s">
        <v>177</v>
      </c>
      <c r="C241" s="5" t="s">
        <v>178</v>
      </c>
      <c r="D241" s="16" t="s">
        <v>35</v>
      </c>
      <c r="E241" s="5">
        <f>2+5</f>
        <v>7</v>
      </c>
      <c r="F241" s="49"/>
      <c r="G241" s="50">
        <v>0.23</v>
      </c>
      <c r="H241" s="7">
        <f t="shared" si="20"/>
        <v>0</v>
      </c>
      <c r="I241" s="7">
        <f t="shared" si="21"/>
        <v>0</v>
      </c>
      <c r="J241" s="7">
        <f t="shared" si="22"/>
        <v>0</v>
      </c>
      <c r="K241" s="7">
        <f t="shared" si="23"/>
        <v>0</v>
      </c>
      <c r="L241" s="55"/>
    </row>
    <row r="242" spans="1:12" ht="45" x14ac:dyDescent="0.25">
      <c r="A242" s="5" t="s">
        <v>469</v>
      </c>
      <c r="B242" s="5" t="s">
        <v>179</v>
      </c>
      <c r="C242" s="5" t="s">
        <v>180</v>
      </c>
      <c r="D242" s="16" t="s">
        <v>35</v>
      </c>
      <c r="E242" s="5">
        <v>5</v>
      </c>
      <c r="F242" s="49"/>
      <c r="G242" s="50">
        <v>0.23</v>
      </c>
      <c r="H242" s="7">
        <f t="shared" si="20"/>
        <v>0</v>
      </c>
      <c r="I242" s="7">
        <f t="shared" si="21"/>
        <v>0</v>
      </c>
      <c r="J242" s="7">
        <f t="shared" si="22"/>
        <v>0</v>
      </c>
      <c r="K242" s="7">
        <f t="shared" si="23"/>
        <v>0</v>
      </c>
      <c r="L242" s="55"/>
    </row>
    <row r="243" spans="1:12" ht="30" x14ac:dyDescent="0.25">
      <c r="A243" s="5" t="s">
        <v>470</v>
      </c>
      <c r="B243" s="5" t="s">
        <v>517</v>
      </c>
      <c r="C243" s="5" t="s">
        <v>12</v>
      </c>
      <c r="D243" s="5" t="s">
        <v>35</v>
      </c>
      <c r="E243" s="5">
        <v>3</v>
      </c>
      <c r="F243" s="49"/>
      <c r="G243" s="50">
        <v>0.23</v>
      </c>
      <c r="H243" s="7">
        <f t="shared" si="20"/>
        <v>0</v>
      </c>
      <c r="I243" s="7">
        <f t="shared" si="21"/>
        <v>0</v>
      </c>
      <c r="J243" s="7">
        <f t="shared" si="22"/>
        <v>0</v>
      </c>
      <c r="K243" s="7">
        <f t="shared" si="23"/>
        <v>0</v>
      </c>
      <c r="L243" s="55"/>
    </row>
    <row r="244" spans="1:12" ht="30" x14ac:dyDescent="0.25">
      <c r="A244" s="5" t="s">
        <v>471</v>
      </c>
      <c r="B244" s="5" t="s">
        <v>155</v>
      </c>
      <c r="C244" s="5" t="s">
        <v>767</v>
      </c>
      <c r="D244" s="16" t="s">
        <v>768</v>
      </c>
      <c r="E244" s="5">
        <v>1</v>
      </c>
      <c r="F244" s="49"/>
      <c r="G244" s="50">
        <v>0.23</v>
      </c>
      <c r="H244" s="7">
        <f t="shared" si="20"/>
        <v>0</v>
      </c>
      <c r="I244" s="7">
        <f t="shared" si="21"/>
        <v>0</v>
      </c>
      <c r="J244" s="7">
        <f t="shared" si="22"/>
        <v>0</v>
      </c>
      <c r="K244" s="7">
        <f t="shared" si="23"/>
        <v>0</v>
      </c>
      <c r="L244" s="55"/>
    </row>
    <row r="245" spans="1:12" ht="60" x14ac:dyDescent="0.25">
      <c r="A245" s="5" t="s">
        <v>472</v>
      </c>
      <c r="B245" s="5" t="s">
        <v>610</v>
      </c>
      <c r="C245" s="5" t="s">
        <v>611</v>
      </c>
      <c r="D245" s="16" t="s">
        <v>1</v>
      </c>
      <c r="E245" s="5">
        <v>1</v>
      </c>
      <c r="F245" s="49"/>
      <c r="G245" s="50">
        <v>0.23</v>
      </c>
      <c r="H245" s="7">
        <f t="shared" si="20"/>
        <v>0</v>
      </c>
      <c r="I245" s="7">
        <f t="shared" si="21"/>
        <v>0</v>
      </c>
      <c r="J245" s="7">
        <f t="shared" si="22"/>
        <v>0</v>
      </c>
      <c r="K245" s="7">
        <f t="shared" si="23"/>
        <v>0</v>
      </c>
      <c r="L245" s="55"/>
    </row>
    <row r="246" spans="1:12" ht="60" x14ac:dyDescent="0.25">
      <c r="A246" s="5" t="s">
        <v>473</v>
      </c>
      <c r="B246" s="5" t="s">
        <v>609</v>
      </c>
      <c r="C246" s="5" t="s">
        <v>1066</v>
      </c>
      <c r="D246" s="16" t="s">
        <v>3</v>
      </c>
      <c r="E246" s="5">
        <v>1</v>
      </c>
      <c r="F246" s="49"/>
      <c r="G246" s="50">
        <v>0.23</v>
      </c>
      <c r="H246" s="7">
        <f t="shared" si="20"/>
        <v>0</v>
      </c>
      <c r="I246" s="7">
        <f t="shared" si="21"/>
        <v>0</v>
      </c>
      <c r="J246" s="7">
        <f t="shared" si="22"/>
        <v>0</v>
      </c>
      <c r="K246" s="7">
        <f t="shared" si="23"/>
        <v>0</v>
      </c>
      <c r="L246" s="55"/>
    </row>
    <row r="247" spans="1:12" ht="45" x14ac:dyDescent="0.25">
      <c r="A247" s="5" t="s">
        <v>474</v>
      </c>
      <c r="B247" s="5" t="s">
        <v>598</v>
      </c>
      <c r="C247" s="5" t="s">
        <v>607</v>
      </c>
      <c r="D247" s="16" t="s">
        <v>3</v>
      </c>
      <c r="E247" s="5">
        <f>4+2</f>
        <v>6</v>
      </c>
      <c r="F247" s="49"/>
      <c r="G247" s="50">
        <v>0.23</v>
      </c>
      <c r="H247" s="7">
        <f t="shared" si="20"/>
        <v>0</v>
      </c>
      <c r="I247" s="7">
        <f t="shared" si="21"/>
        <v>0</v>
      </c>
      <c r="J247" s="7">
        <f t="shared" si="22"/>
        <v>0</v>
      </c>
      <c r="K247" s="7">
        <f t="shared" si="23"/>
        <v>0</v>
      </c>
      <c r="L247" s="55"/>
    </row>
    <row r="248" spans="1:12" ht="30" x14ac:dyDescent="0.25">
      <c r="A248" s="5" t="s">
        <v>475</v>
      </c>
      <c r="B248" s="5" t="s">
        <v>597</v>
      </c>
      <c r="C248" s="5" t="s">
        <v>603</v>
      </c>
      <c r="D248" s="5" t="s">
        <v>3</v>
      </c>
      <c r="E248" s="5">
        <f>4+2+3</f>
        <v>9</v>
      </c>
      <c r="F248" s="49"/>
      <c r="G248" s="50">
        <v>0.23</v>
      </c>
      <c r="H248" s="7">
        <f t="shared" si="20"/>
        <v>0</v>
      </c>
      <c r="I248" s="7">
        <f t="shared" si="21"/>
        <v>0</v>
      </c>
      <c r="J248" s="7">
        <f t="shared" si="22"/>
        <v>0</v>
      </c>
      <c r="K248" s="7">
        <f t="shared" si="23"/>
        <v>0</v>
      </c>
      <c r="L248" s="55"/>
    </row>
    <row r="249" spans="1:12" ht="45" x14ac:dyDescent="0.25">
      <c r="A249" s="5" t="s">
        <v>476</v>
      </c>
      <c r="B249" s="5" t="s">
        <v>596</v>
      </c>
      <c r="C249" s="5" t="s">
        <v>602</v>
      </c>
      <c r="D249" s="5" t="s">
        <v>3</v>
      </c>
      <c r="E249" s="5">
        <f>4+2+2</f>
        <v>8</v>
      </c>
      <c r="F249" s="49"/>
      <c r="G249" s="50">
        <v>0.23</v>
      </c>
      <c r="H249" s="7">
        <f t="shared" si="20"/>
        <v>0</v>
      </c>
      <c r="I249" s="7">
        <f t="shared" si="21"/>
        <v>0</v>
      </c>
      <c r="J249" s="7">
        <f t="shared" si="22"/>
        <v>0</v>
      </c>
      <c r="K249" s="7">
        <f t="shared" si="23"/>
        <v>0</v>
      </c>
      <c r="L249" s="55"/>
    </row>
    <row r="250" spans="1:12" ht="60" x14ac:dyDescent="0.25">
      <c r="A250" s="5" t="s">
        <v>477</v>
      </c>
      <c r="B250" s="5" t="s">
        <v>601</v>
      </c>
      <c r="C250" s="5" t="s">
        <v>604</v>
      </c>
      <c r="D250" s="5" t="s">
        <v>3</v>
      </c>
      <c r="E250" s="5">
        <f>1+2+3</f>
        <v>6</v>
      </c>
      <c r="F250" s="49"/>
      <c r="G250" s="50">
        <v>0.23</v>
      </c>
      <c r="H250" s="7">
        <f t="shared" si="20"/>
        <v>0</v>
      </c>
      <c r="I250" s="7">
        <f t="shared" si="21"/>
        <v>0</v>
      </c>
      <c r="J250" s="7">
        <f t="shared" si="22"/>
        <v>0</v>
      </c>
      <c r="K250" s="7">
        <f t="shared" si="23"/>
        <v>0</v>
      </c>
      <c r="L250" s="55"/>
    </row>
    <row r="251" spans="1:12" ht="60" x14ac:dyDescent="0.25">
      <c r="A251" s="5" t="s">
        <v>478</v>
      </c>
      <c r="B251" s="5" t="s">
        <v>600</v>
      </c>
      <c r="C251" s="5" t="s">
        <v>605</v>
      </c>
      <c r="D251" s="5" t="s">
        <v>3</v>
      </c>
      <c r="E251" s="5">
        <v>1</v>
      </c>
      <c r="F251" s="49"/>
      <c r="G251" s="50">
        <v>0.23</v>
      </c>
      <c r="H251" s="7">
        <f t="shared" si="20"/>
        <v>0</v>
      </c>
      <c r="I251" s="7">
        <f t="shared" si="21"/>
        <v>0</v>
      </c>
      <c r="J251" s="7">
        <f t="shared" si="22"/>
        <v>0</v>
      </c>
      <c r="K251" s="7">
        <f t="shared" si="23"/>
        <v>0</v>
      </c>
      <c r="L251" s="55"/>
    </row>
    <row r="252" spans="1:12" ht="60" x14ac:dyDescent="0.25">
      <c r="A252" s="5" t="s">
        <v>479</v>
      </c>
      <c r="B252" s="5" t="s">
        <v>599</v>
      </c>
      <c r="C252" s="5" t="s">
        <v>606</v>
      </c>
      <c r="D252" s="5" t="s">
        <v>3</v>
      </c>
      <c r="E252" s="5">
        <f>1+1</f>
        <v>2</v>
      </c>
      <c r="F252" s="49"/>
      <c r="G252" s="50">
        <v>0.23</v>
      </c>
      <c r="H252" s="7">
        <f t="shared" si="20"/>
        <v>0</v>
      </c>
      <c r="I252" s="7">
        <f t="shared" si="21"/>
        <v>0</v>
      </c>
      <c r="J252" s="7">
        <f t="shared" si="22"/>
        <v>0</v>
      </c>
      <c r="K252" s="7">
        <f t="shared" si="23"/>
        <v>0</v>
      </c>
      <c r="L252" s="55"/>
    </row>
    <row r="253" spans="1:12" ht="30" x14ac:dyDescent="0.25">
      <c r="A253" s="5" t="s">
        <v>480</v>
      </c>
      <c r="B253" s="5" t="s">
        <v>132</v>
      </c>
      <c r="C253" s="5" t="s">
        <v>770</v>
      </c>
      <c r="D253" s="5" t="s">
        <v>35</v>
      </c>
      <c r="E253" s="5">
        <v>4</v>
      </c>
      <c r="F253" s="49"/>
      <c r="G253" s="50">
        <v>0.23</v>
      </c>
      <c r="H253" s="7">
        <f t="shared" si="20"/>
        <v>0</v>
      </c>
      <c r="I253" s="7">
        <f t="shared" si="21"/>
        <v>0</v>
      </c>
      <c r="J253" s="7">
        <f t="shared" si="22"/>
        <v>0</v>
      </c>
      <c r="K253" s="7">
        <f t="shared" si="23"/>
        <v>0</v>
      </c>
      <c r="L253" s="55"/>
    </row>
    <row r="254" spans="1:12" ht="150" x14ac:dyDescent="0.25">
      <c r="A254" s="5" t="s">
        <v>481</v>
      </c>
      <c r="B254" s="5" t="s">
        <v>101</v>
      </c>
      <c r="C254" s="5" t="s">
        <v>742</v>
      </c>
      <c r="D254" s="5" t="s">
        <v>741</v>
      </c>
      <c r="E254" s="5">
        <v>1</v>
      </c>
      <c r="F254" s="49"/>
      <c r="G254" s="50">
        <v>0.23</v>
      </c>
      <c r="H254" s="7">
        <f t="shared" si="20"/>
        <v>0</v>
      </c>
      <c r="I254" s="7">
        <f t="shared" si="21"/>
        <v>0</v>
      </c>
      <c r="J254" s="7">
        <f t="shared" si="22"/>
        <v>0</v>
      </c>
      <c r="K254" s="7">
        <f t="shared" si="23"/>
        <v>0</v>
      </c>
      <c r="L254" s="55"/>
    </row>
    <row r="255" spans="1:12" ht="30" x14ac:dyDescent="0.25">
      <c r="A255" s="5" t="s">
        <v>482</v>
      </c>
      <c r="B255" s="5" t="s">
        <v>138</v>
      </c>
      <c r="C255" s="5" t="s">
        <v>533</v>
      </c>
      <c r="D255" s="5" t="s">
        <v>515</v>
      </c>
      <c r="E255" s="5">
        <f>1+1</f>
        <v>2</v>
      </c>
      <c r="F255" s="49"/>
      <c r="G255" s="50">
        <v>0.23</v>
      </c>
      <c r="H255" s="7">
        <f t="shared" si="20"/>
        <v>0</v>
      </c>
      <c r="I255" s="7">
        <f t="shared" si="21"/>
        <v>0</v>
      </c>
      <c r="J255" s="7">
        <f t="shared" si="22"/>
        <v>0</v>
      </c>
      <c r="K255" s="7">
        <f t="shared" si="23"/>
        <v>0</v>
      </c>
      <c r="L255" s="55"/>
    </row>
    <row r="256" spans="1:12" ht="60" x14ac:dyDescent="0.25">
      <c r="A256" s="5" t="s">
        <v>483</v>
      </c>
      <c r="B256" s="5" t="s">
        <v>120</v>
      </c>
      <c r="C256" s="5" t="s">
        <v>532</v>
      </c>
      <c r="D256" s="5" t="s">
        <v>530</v>
      </c>
      <c r="E256" s="5">
        <f>1+1</f>
        <v>2</v>
      </c>
      <c r="F256" s="49"/>
      <c r="G256" s="50">
        <v>0.23</v>
      </c>
      <c r="H256" s="7">
        <f t="shared" si="20"/>
        <v>0</v>
      </c>
      <c r="I256" s="7">
        <f t="shared" si="21"/>
        <v>0</v>
      </c>
      <c r="J256" s="7">
        <f t="shared" si="22"/>
        <v>0</v>
      </c>
      <c r="K256" s="7">
        <f t="shared" si="23"/>
        <v>0</v>
      </c>
      <c r="L256" s="55"/>
    </row>
    <row r="257" spans="1:12" ht="30" x14ac:dyDescent="0.25">
      <c r="A257" s="5" t="s">
        <v>484</v>
      </c>
      <c r="B257" s="5" t="s">
        <v>731</v>
      </c>
      <c r="C257" s="5" t="s">
        <v>732</v>
      </c>
      <c r="D257" s="5" t="s">
        <v>35</v>
      </c>
      <c r="E257" s="5">
        <v>5</v>
      </c>
      <c r="F257" s="49"/>
      <c r="G257" s="50">
        <v>0.23</v>
      </c>
      <c r="H257" s="7">
        <f t="shared" si="20"/>
        <v>0</v>
      </c>
      <c r="I257" s="7">
        <f t="shared" si="21"/>
        <v>0</v>
      </c>
      <c r="J257" s="7">
        <f t="shared" si="22"/>
        <v>0</v>
      </c>
      <c r="K257" s="7">
        <f t="shared" si="23"/>
        <v>0</v>
      </c>
      <c r="L257" s="55"/>
    </row>
    <row r="258" spans="1:12" ht="30" x14ac:dyDescent="0.25">
      <c r="A258" s="5" t="s">
        <v>485</v>
      </c>
      <c r="B258" s="5" t="s">
        <v>729</v>
      </c>
      <c r="C258" s="5" t="s">
        <v>730</v>
      </c>
      <c r="D258" s="5" t="s">
        <v>35</v>
      </c>
      <c r="E258" s="5">
        <v>5</v>
      </c>
      <c r="F258" s="49"/>
      <c r="G258" s="50">
        <v>0.23</v>
      </c>
      <c r="H258" s="7">
        <f t="shared" si="20"/>
        <v>0</v>
      </c>
      <c r="I258" s="7">
        <f t="shared" si="21"/>
        <v>0</v>
      </c>
      <c r="J258" s="7">
        <f t="shared" si="22"/>
        <v>0</v>
      </c>
      <c r="K258" s="7">
        <f t="shared" si="23"/>
        <v>0</v>
      </c>
      <c r="L258" s="55"/>
    </row>
    <row r="259" spans="1:12" ht="45" x14ac:dyDescent="0.25">
      <c r="A259" s="5" t="s">
        <v>486</v>
      </c>
      <c r="B259" s="5" t="s">
        <v>171</v>
      </c>
      <c r="C259" s="5" t="s">
        <v>172</v>
      </c>
      <c r="D259" s="5" t="s">
        <v>35</v>
      </c>
      <c r="E259" s="5">
        <f>2+3+2</f>
        <v>7</v>
      </c>
      <c r="F259" s="49"/>
      <c r="G259" s="50">
        <v>0.23</v>
      </c>
      <c r="H259" s="7">
        <f t="shared" si="20"/>
        <v>0</v>
      </c>
      <c r="I259" s="7">
        <f t="shared" si="21"/>
        <v>0</v>
      </c>
      <c r="J259" s="7">
        <f t="shared" si="22"/>
        <v>0</v>
      </c>
      <c r="K259" s="7">
        <f t="shared" si="23"/>
        <v>0</v>
      </c>
      <c r="L259" s="55"/>
    </row>
    <row r="260" spans="1:12" ht="45" x14ac:dyDescent="0.25">
      <c r="A260" s="5" t="s">
        <v>487</v>
      </c>
      <c r="B260" s="5" t="s">
        <v>173</v>
      </c>
      <c r="C260" s="5" t="s">
        <v>174</v>
      </c>
      <c r="D260" s="5" t="s">
        <v>35</v>
      </c>
      <c r="E260" s="5">
        <f>3+2</f>
        <v>5</v>
      </c>
      <c r="F260" s="49"/>
      <c r="G260" s="50">
        <v>0.23</v>
      </c>
      <c r="H260" s="7">
        <f t="shared" si="20"/>
        <v>0</v>
      </c>
      <c r="I260" s="7">
        <f t="shared" si="21"/>
        <v>0</v>
      </c>
      <c r="J260" s="7">
        <f t="shared" si="22"/>
        <v>0</v>
      </c>
      <c r="K260" s="7">
        <f t="shared" si="23"/>
        <v>0</v>
      </c>
      <c r="L260" s="55"/>
    </row>
    <row r="261" spans="1:12" ht="45" x14ac:dyDescent="0.25">
      <c r="A261" s="5" t="s">
        <v>488</v>
      </c>
      <c r="B261" s="5" t="s">
        <v>175</v>
      </c>
      <c r="C261" s="5" t="s">
        <v>176</v>
      </c>
      <c r="D261" s="5" t="s">
        <v>35</v>
      </c>
      <c r="E261" s="5">
        <f>3+2</f>
        <v>5</v>
      </c>
      <c r="F261" s="49"/>
      <c r="G261" s="50">
        <v>0.23</v>
      </c>
      <c r="H261" s="7">
        <f t="shared" si="20"/>
        <v>0</v>
      </c>
      <c r="I261" s="7">
        <f t="shared" si="21"/>
        <v>0</v>
      </c>
      <c r="J261" s="7">
        <f t="shared" si="22"/>
        <v>0</v>
      </c>
      <c r="K261" s="7">
        <f t="shared" si="23"/>
        <v>0</v>
      </c>
      <c r="L261" s="55"/>
    </row>
    <row r="262" spans="1:12" ht="30" x14ac:dyDescent="0.25">
      <c r="A262" s="5" t="s">
        <v>489</v>
      </c>
      <c r="B262" s="5" t="s">
        <v>727</v>
      </c>
      <c r="C262" s="5" t="s">
        <v>728</v>
      </c>
      <c r="D262" s="5" t="s">
        <v>35</v>
      </c>
      <c r="E262" s="5">
        <v>5</v>
      </c>
      <c r="F262" s="49"/>
      <c r="G262" s="50">
        <v>0.23</v>
      </c>
      <c r="H262" s="7">
        <f t="shared" si="20"/>
        <v>0</v>
      </c>
      <c r="I262" s="7">
        <f t="shared" si="21"/>
        <v>0</v>
      </c>
      <c r="J262" s="7">
        <f t="shared" si="22"/>
        <v>0</v>
      </c>
      <c r="K262" s="7">
        <f t="shared" si="23"/>
        <v>0</v>
      </c>
      <c r="L262" s="55"/>
    </row>
    <row r="263" spans="1:12" ht="30" x14ac:dyDescent="0.25">
      <c r="A263" s="16" t="s">
        <v>490</v>
      </c>
      <c r="B263" s="16" t="s">
        <v>725</v>
      </c>
      <c r="C263" s="16" t="s">
        <v>726</v>
      </c>
      <c r="D263" s="16" t="s">
        <v>35</v>
      </c>
      <c r="E263" s="16">
        <f>5+2</f>
        <v>7</v>
      </c>
      <c r="F263" s="53"/>
      <c r="G263" s="54">
        <v>0.23</v>
      </c>
      <c r="H263" s="18">
        <f t="shared" si="20"/>
        <v>0</v>
      </c>
      <c r="I263" s="18">
        <f t="shared" si="21"/>
        <v>0</v>
      </c>
      <c r="J263" s="18">
        <f t="shared" si="22"/>
        <v>0</v>
      </c>
      <c r="K263" s="18">
        <f t="shared" si="23"/>
        <v>0</v>
      </c>
      <c r="L263" s="55"/>
    </row>
    <row r="264" spans="1:12" ht="25.5" customHeight="1" x14ac:dyDescent="0.25">
      <c r="A264" s="56" t="s">
        <v>1096</v>
      </c>
      <c r="B264" s="56"/>
      <c r="C264" s="56"/>
      <c r="D264" s="56"/>
      <c r="E264" s="56"/>
      <c r="F264" s="45">
        <f>SUM(F5:F263)</f>
        <v>0</v>
      </c>
      <c r="G264" s="46" t="s">
        <v>1099</v>
      </c>
      <c r="H264" s="45">
        <f t="shared" ref="H264:K264" si="24">SUM(H5:H263)</f>
        <v>0</v>
      </c>
      <c r="I264" s="45">
        <f t="shared" si="24"/>
        <v>0</v>
      </c>
      <c r="J264" s="45">
        <f t="shared" si="24"/>
        <v>0</v>
      </c>
      <c r="K264" s="45">
        <f t="shared" si="24"/>
        <v>0</v>
      </c>
    </row>
    <row r="273" ht="13.5" customHeight="1" x14ac:dyDescent="0.25"/>
  </sheetData>
  <sheetProtection algorithmName="SHA-512" hashValue="ycqOKdUGPiSakm1fiONsEdgPMDyTs+0ornJnIatf10UKCltDly4Wxnqweu4/7Lgi+lezjBc//06GRE/Ed+dGUA==" saltValue="ptI5cj3vHAztA21YZtLCNg==" spinCount="100000" sheet="1" objects="1" scenarios="1"/>
  <sortState xmlns:xlrd2="http://schemas.microsoft.com/office/spreadsheetml/2017/richdata2" ref="B5:E263">
    <sortCondition ref="B5:B263"/>
  </sortState>
  <mergeCells count="2">
    <mergeCell ref="A264:E264"/>
    <mergeCell ref="A2:K2"/>
  </mergeCells>
  <phoneticPr fontId="1" type="noConversion"/>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4F630-E6CE-4687-A1F2-EC380771DA27}">
  <dimension ref="A2:L16"/>
  <sheetViews>
    <sheetView workbookViewId="0">
      <selection activeCell="H8" sqref="H8"/>
    </sheetView>
  </sheetViews>
  <sheetFormatPr defaultRowHeight="15" x14ac:dyDescent="0.25"/>
  <cols>
    <col min="1" max="1" width="8.7109375" style="20" customWidth="1"/>
    <col min="2" max="2" width="21.85546875" style="20" customWidth="1"/>
    <col min="3" max="3" width="43" style="23" bestFit="1" customWidth="1"/>
    <col min="4" max="4" width="15.85546875" style="20" customWidth="1"/>
    <col min="5" max="5" width="9.140625" style="20"/>
    <col min="6" max="6" width="13.7109375" style="20" customWidth="1"/>
    <col min="7" max="7" width="10.7109375" style="20" customWidth="1"/>
    <col min="8" max="8" width="15.28515625" style="20" customWidth="1"/>
    <col min="9" max="9" width="16.42578125" style="20" customWidth="1"/>
    <col min="10" max="10" width="16.140625" style="20" customWidth="1"/>
    <col min="11" max="11" width="20" style="20" customWidth="1"/>
    <col min="12" max="12" width="39.28515625" style="20" customWidth="1"/>
    <col min="13" max="16384" width="9.140625" style="20"/>
  </cols>
  <sheetData>
    <row r="2" spans="1:12" ht="35.25" customHeight="1" x14ac:dyDescent="0.25">
      <c r="A2" s="57" t="s">
        <v>1092</v>
      </c>
      <c r="B2" s="58"/>
      <c r="C2" s="58"/>
      <c r="D2" s="58"/>
      <c r="E2" s="58"/>
      <c r="F2" s="58"/>
      <c r="G2" s="58"/>
      <c r="H2" s="58"/>
      <c r="I2" s="58"/>
      <c r="J2" s="58"/>
      <c r="K2" s="58"/>
      <c r="L2" s="43" t="s">
        <v>1131</v>
      </c>
    </row>
    <row r="3" spans="1:12" ht="94.5" customHeight="1" x14ac:dyDescent="0.25">
      <c r="A3" s="2" t="s">
        <v>232</v>
      </c>
      <c r="B3" s="2" t="s">
        <v>233</v>
      </c>
      <c r="C3" s="2" t="s">
        <v>1104</v>
      </c>
      <c r="D3" s="2" t="s">
        <v>234</v>
      </c>
      <c r="E3" s="2" t="s">
        <v>1105</v>
      </c>
      <c r="F3" s="2" t="s">
        <v>1106</v>
      </c>
      <c r="G3" s="2" t="s">
        <v>1107</v>
      </c>
      <c r="H3" s="2" t="s">
        <v>1108</v>
      </c>
      <c r="I3" s="3" t="s">
        <v>1109</v>
      </c>
      <c r="J3" s="2" t="s">
        <v>1110</v>
      </c>
      <c r="K3" s="2" t="s">
        <v>1111</v>
      </c>
      <c r="L3" s="2" t="s">
        <v>1093</v>
      </c>
    </row>
    <row r="4" spans="1:12" x14ac:dyDescent="0.25">
      <c r="A4" s="21">
        <v>1</v>
      </c>
      <c r="B4" s="21">
        <v>2</v>
      </c>
      <c r="C4" s="21">
        <v>3</v>
      </c>
      <c r="D4" s="21">
        <v>4</v>
      </c>
      <c r="E4" s="21">
        <v>5</v>
      </c>
      <c r="F4" s="21">
        <v>6</v>
      </c>
      <c r="G4" s="21">
        <v>7</v>
      </c>
      <c r="H4" s="21">
        <v>8</v>
      </c>
      <c r="I4" s="21">
        <v>9</v>
      </c>
      <c r="J4" s="21">
        <v>10</v>
      </c>
      <c r="K4" s="21">
        <v>11</v>
      </c>
      <c r="L4" s="21">
        <v>12</v>
      </c>
    </row>
    <row r="5" spans="1:12" ht="30" x14ac:dyDescent="0.25">
      <c r="A5" s="5" t="s">
        <v>235</v>
      </c>
      <c r="B5" s="5" t="s">
        <v>0</v>
      </c>
      <c r="C5" s="6" t="s">
        <v>792</v>
      </c>
      <c r="D5" s="5" t="s">
        <v>1</v>
      </c>
      <c r="E5" s="5">
        <v>5</v>
      </c>
      <c r="F5" s="49"/>
      <c r="G5" s="50">
        <v>0.23</v>
      </c>
      <c r="H5" s="7">
        <f t="shared" ref="H5:H7" si="0">F5*G5</f>
        <v>0</v>
      </c>
      <c r="I5" s="7">
        <f t="shared" ref="I5:I7" si="1">F5*E5</f>
        <v>0</v>
      </c>
      <c r="J5" s="7">
        <f t="shared" ref="J5:J7" si="2">H5*E5</f>
        <v>0</v>
      </c>
      <c r="K5" s="7">
        <f t="shared" ref="K5:K7" si="3">I5+J5</f>
        <v>0</v>
      </c>
      <c r="L5" s="55"/>
    </row>
    <row r="6" spans="1:12" ht="45" x14ac:dyDescent="0.25">
      <c r="A6" s="5" t="s">
        <v>236</v>
      </c>
      <c r="B6" s="5" t="s">
        <v>2</v>
      </c>
      <c r="C6" s="6" t="s">
        <v>793</v>
      </c>
      <c r="D6" s="5" t="s">
        <v>3</v>
      </c>
      <c r="E6" s="5">
        <v>5</v>
      </c>
      <c r="F6" s="49"/>
      <c r="G6" s="50">
        <v>0.23</v>
      </c>
      <c r="H6" s="7">
        <f t="shared" si="0"/>
        <v>0</v>
      </c>
      <c r="I6" s="7">
        <f t="shared" si="1"/>
        <v>0</v>
      </c>
      <c r="J6" s="7">
        <f t="shared" si="2"/>
        <v>0</v>
      </c>
      <c r="K6" s="7">
        <f t="shared" si="3"/>
        <v>0</v>
      </c>
      <c r="L6" s="55"/>
    </row>
    <row r="7" spans="1:12" ht="45" x14ac:dyDescent="0.25">
      <c r="A7" s="5" t="s">
        <v>237</v>
      </c>
      <c r="B7" s="5" t="s">
        <v>798</v>
      </c>
      <c r="C7" s="6" t="s">
        <v>799</v>
      </c>
      <c r="D7" s="5" t="s">
        <v>573</v>
      </c>
      <c r="E7" s="5">
        <v>4</v>
      </c>
      <c r="F7" s="49"/>
      <c r="G7" s="50">
        <v>0.23</v>
      </c>
      <c r="H7" s="7">
        <f t="shared" si="0"/>
        <v>0</v>
      </c>
      <c r="I7" s="7">
        <f t="shared" si="1"/>
        <v>0</v>
      </c>
      <c r="J7" s="7">
        <f t="shared" si="2"/>
        <v>0</v>
      </c>
      <c r="K7" s="7">
        <f t="shared" si="3"/>
        <v>0</v>
      </c>
      <c r="L7" s="55"/>
    </row>
    <row r="8" spans="1:12" ht="45" x14ac:dyDescent="0.25">
      <c r="A8" s="5" t="s">
        <v>238</v>
      </c>
      <c r="B8" s="5" t="s">
        <v>6</v>
      </c>
      <c r="C8" s="6" t="s">
        <v>797</v>
      </c>
      <c r="D8" s="5" t="s">
        <v>7</v>
      </c>
      <c r="E8" s="5">
        <v>6</v>
      </c>
      <c r="F8" s="49"/>
      <c r="G8" s="50">
        <v>0.23</v>
      </c>
      <c r="H8" s="7">
        <f>F8*G8</f>
        <v>0</v>
      </c>
      <c r="I8" s="7">
        <f>F8*E8</f>
        <v>0</v>
      </c>
      <c r="J8" s="7">
        <f>H8*E8</f>
        <v>0</v>
      </c>
      <c r="K8" s="7">
        <f>I8+J8</f>
        <v>0</v>
      </c>
      <c r="L8" s="55"/>
    </row>
    <row r="9" spans="1:12" ht="50.45" customHeight="1" x14ac:dyDescent="0.25">
      <c r="A9" s="5" t="s">
        <v>239</v>
      </c>
      <c r="B9" s="5" t="s">
        <v>804</v>
      </c>
      <c r="C9" s="6" t="s">
        <v>805</v>
      </c>
      <c r="D9" s="5" t="s">
        <v>3</v>
      </c>
      <c r="E9" s="5">
        <v>1</v>
      </c>
      <c r="F9" s="49"/>
      <c r="G9" s="50">
        <v>0.23</v>
      </c>
      <c r="H9" s="7">
        <f>F9*G9</f>
        <v>0</v>
      </c>
      <c r="I9" s="7">
        <f>F9*E9</f>
        <v>0</v>
      </c>
      <c r="J9" s="7">
        <f>H9*E9</f>
        <v>0</v>
      </c>
      <c r="K9" s="7">
        <f>I9+J9</f>
        <v>0</v>
      </c>
      <c r="L9" s="55"/>
    </row>
    <row r="10" spans="1:12" ht="60" x14ac:dyDescent="0.25">
      <c r="A10" s="5" t="s">
        <v>240</v>
      </c>
      <c r="B10" s="5" t="s">
        <v>803</v>
      </c>
      <c r="C10" s="6" t="s">
        <v>803</v>
      </c>
      <c r="D10" s="5" t="s">
        <v>3</v>
      </c>
      <c r="E10" s="5">
        <v>3</v>
      </c>
      <c r="F10" s="49"/>
      <c r="G10" s="50">
        <v>0.23</v>
      </c>
      <c r="H10" s="7">
        <f t="shared" ref="H10:H15" si="4">F10*G10</f>
        <v>0</v>
      </c>
      <c r="I10" s="7">
        <f t="shared" ref="I10:I15" si="5">F10*E10</f>
        <v>0</v>
      </c>
      <c r="J10" s="7">
        <f t="shared" ref="J10:J15" si="6">H10*E10</f>
        <v>0</v>
      </c>
      <c r="K10" s="7">
        <f t="shared" ref="K10:K15" si="7">I10+J10</f>
        <v>0</v>
      </c>
      <c r="L10" s="55"/>
    </row>
    <row r="11" spans="1:12" ht="60" x14ac:dyDescent="0.25">
      <c r="A11" s="5" t="s">
        <v>241</v>
      </c>
      <c r="B11" s="5" t="s">
        <v>5</v>
      </c>
      <c r="C11" s="6" t="s">
        <v>1100</v>
      </c>
      <c r="D11" s="5" t="s">
        <v>796</v>
      </c>
      <c r="E11" s="5">
        <f>1+12</f>
        <v>13</v>
      </c>
      <c r="F11" s="49"/>
      <c r="G11" s="50">
        <v>0.23</v>
      </c>
      <c r="H11" s="7">
        <f t="shared" si="4"/>
        <v>0</v>
      </c>
      <c r="I11" s="7">
        <f t="shared" si="5"/>
        <v>0</v>
      </c>
      <c r="J11" s="7">
        <f t="shared" si="6"/>
        <v>0</v>
      </c>
      <c r="K11" s="7">
        <f t="shared" si="7"/>
        <v>0</v>
      </c>
      <c r="L11" s="55"/>
    </row>
    <row r="12" spans="1:12" ht="30" x14ac:dyDescent="0.25">
      <c r="A12" s="5" t="s">
        <v>242</v>
      </c>
      <c r="B12" s="5" t="s">
        <v>800</v>
      </c>
      <c r="C12" s="6" t="s">
        <v>800</v>
      </c>
      <c r="D12" s="5" t="s">
        <v>3</v>
      </c>
      <c r="E12" s="5">
        <v>3</v>
      </c>
      <c r="F12" s="49"/>
      <c r="G12" s="50">
        <v>0.23</v>
      </c>
      <c r="H12" s="7">
        <f t="shared" si="4"/>
        <v>0</v>
      </c>
      <c r="I12" s="7">
        <f t="shared" si="5"/>
        <v>0</v>
      </c>
      <c r="J12" s="7">
        <f t="shared" si="6"/>
        <v>0</v>
      </c>
      <c r="K12" s="7">
        <f t="shared" si="7"/>
        <v>0</v>
      </c>
      <c r="L12" s="55"/>
    </row>
    <row r="13" spans="1:12" ht="30" x14ac:dyDescent="0.25">
      <c r="A13" s="5" t="s">
        <v>243</v>
      </c>
      <c r="B13" s="5" t="s">
        <v>801</v>
      </c>
      <c r="C13" s="6" t="s">
        <v>801</v>
      </c>
      <c r="D13" s="5" t="s">
        <v>3</v>
      </c>
      <c r="E13" s="5">
        <v>3</v>
      </c>
      <c r="F13" s="49"/>
      <c r="G13" s="50">
        <v>0.23</v>
      </c>
      <c r="H13" s="7">
        <f t="shared" si="4"/>
        <v>0</v>
      </c>
      <c r="I13" s="7">
        <f t="shared" si="5"/>
        <v>0</v>
      </c>
      <c r="J13" s="7">
        <f t="shared" si="6"/>
        <v>0</v>
      </c>
      <c r="K13" s="7">
        <f t="shared" si="7"/>
        <v>0</v>
      </c>
      <c r="L13" s="55"/>
    </row>
    <row r="14" spans="1:12" ht="45" x14ac:dyDescent="0.25">
      <c r="A14" s="5" t="s">
        <v>244</v>
      </c>
      <c r="B14" s="5" t="s">
        <v>802</v>
      </c>
      <c r="C14" s="6" t="s">
        <v>802</v>
      </c>
      <c r="D14" s="5" t="s">
        <v>3</v>
      </c>
      <c r="E14" s="5">
        <v>3</v>
      </c>
      <c r="F14" s="49"/>
      <c r="G14" s="50">
        <v>0.23</v>
      </c>
      <c r="H14" s="7">
        <f t="shared" si="4"/>
        <v>0</v>
      </c>
      <c r="I14" s="7">
        <f t="shared" si="5"/>
        <v>0</v>
      </c>
      <c r="J14" s="7">
        <f t="shared" si="6"/>
        <v>0</v>
      </c>
      <c r="K14" s="7">
        <f t="shared" si="7"/>
        <v>0</v>
      </c>
      <c r="L14" s="55"/>
    </row>
    <row r="15" spans="1:12" ht="90" x14ac:dyDescent="0.25">
      <c r="A15" s="16" t="s">
        <v>245</v>
      </c>
      <c r="B15" s="16" t="s">
        <v>4</v>
      </c>
      <c r="C15" s="17" t="s">
        <v>794</v>
      </c>
      <c r="D15" s="16" t="s">
        <v>795</v>
      </c>
      <c r="E15" s="16">
        <v>10</v>
      </c>
      <c r="F15" s="53"/>
      <c r="G15" s="54">
        <v>0.23</v>
      </c>
      <c r="H15" s="18">
        <f t="shared" si="4"/>
        <v>0</v>
      </c>
      <c r="I15" s="18">
        <f t="shared" si="5"/>
        <v>0</v>
      </c>
      <c r="J15" s="18">
        <f t="shared" si="6"/>
        <v>0</v>
      </c>
      <c r="K15" s="18">
        <f t="shared" si="7"/>
        <v>0</v>
      </c>
      <c r="L15" s="55"/>
    </row>
    <row r="16" spans="1:12" ht="27.75" customHeight="1" x14ac:dyDescent="0.25">
      <c r="A16" s="59" t="s">
        <v>1096</v>
      </c>
      <c r="B16" s="59"/>
      <c r="C16" s="59"/>
      <c r="D16" s="59"/>
      <c r="E16" s="59"/>
      <c r="F16" s="47">
        <f>SUM(F5:F15)</f>
        <v>0</v>
      </c>
      <c r="G16" s="48" t="s">
        <v>1097</v>
      </c>
      <c r="H16" s="47">
        <f t="shared" ref="H16:K16" si="8">SUM(H5:H15)</f>
        <v>0</v>
      </c>
      <c r="I16" s="47">
        <f t="shared" si="8"/>
        <v>0</v>
      </c>
      <c r="J16" s="47">
        <f t="shared" si="8"/>
        <v>0</v>
      </c>
      <c r="K16" s="47">
        <f t="shared" si="8"/>
        <v>0</v>
      </c>
      <c r="L16" s="22"/>
    </row>
  </sheetData>
  <sheetProtection algorithmName="SHA-512" hashValue="12XmHRBsYlApoJL06vLrC7sGH8u6RZ8Gyy/gkmAtJqy6zWSZTriNANZ7f02OE4WTBL2vcSRqeymqn7f89R6XzQ==" saltValue="09Dkq4Z2IqD72XMRZEhhCg==" spinCount="100000" sheet="1" objects="1" scenarios="1"/>
  <sortState xmlns:xlrd2="http://schemas.microsoft.com/office/spreadsheetml/2017/richdata2" ref="B5:E15">
    <sortCondition ref="B5:B15"/>
  </sortState>
  <mergeCells count="2">
    <mergeCell ref="A16:E16"/>
    <mergeCell ref="A2:K2"/>
  </mergeCells>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C7A-BDBC-4E11-8D05-1EE002578B2E}">
  <dimension ref="A1:L129"/>
  <sheetViews>
    <sheetView zoomScale="85" zoomScaleNormal="85" workbookViewId="0">
      <selection activeCell="L5" sqref="L5:L123"/>
    </sheetView>
  </sheetViews>
  <sheetFormatPr defaultRowHeight="15" x14ac:dyDescent="0.25"/>
  <cols>
    <col min="1" max="1" width="9.140625" style="20"/>
    <col min="2" max="2" width="20.7109375" style="20" customWidth="1"/>
    <col min="3" max="3" width="75.7109375" style="20" customWidth="1"/>
    <col min="4" max="4" width="14.5703125" style="20" customWidth="1"/>
    <col min="5" max="5" width="8.7109375" style="20" customWidth="1"/>
    <col min="6" max="6" width="14.140625" style="20" customWidth="1"/>
    <col min="7" max="7" width="15" style="20" customWidth="1"/>
    <col min="8" max="8" width="16.28515625" style="20" customWidth="1"/>
    <col min="9" max="9" width="26.5703125" style="20" bestFit="1" customWidth="1"/>
    <col min="10" max="10" width="14.42578125" style="20" bestFit="1" customWidth="1"/>
    <col min="11" max="11" width="18.42578125" style="20" customWidth="1"/>
    <col min="12" max="12" width="40.7109375" style="20" customWidth="1"/>
    <col min="13" max="16384" width="9.140625" style="20"/>
  </cols>
  <sheetData>
    <row r="1" spans="1:12" ht="15" customHeight="1" x14ac:dyDescent="0.25">
      <c r="A1" s="1"/>
      <c r="B1" s="1"/>
      <c r="C1" s="1"/>
      <c r="D1" s="1"/>
      <c r="E1" s="1"/>
    </row>
    <row r="2" spans="1:12" ht="42" customHeight="1" x14ac:dyDescent="0.25">
      <c r="A2" s="57" t="s">
        <v>1094</v>
      </c>
      <c r="B2" s="58"/>
      <c r="C2" s="58"/>
      <c r="D2" s="58"/>
      <c r="E2" s="58"/>
      <c r="F2" s="58"/>
      <c r="G2" s="58"/>
      <c r="H2" s="58"/>
      <c r="I2" s="58"/>
      <c r="J2" s="58"/>
      <c r="K2" s="58"/>
      <c r="L2" s="43" t="s">
        <v>1131</v>
      </c>
    </row>
    <row r="3" spans="1:12" ht="38.25" x14ac:dyDescent="0.25">
      <c r="A3" s="2" t="s">
        <v>232</v>
      </c>
      <c r="B3" s="2" t="s">
        <v>233</v>
      </c>
      <c r="C3" s="2" t="s">
        <v>1104</v>
      </c>
      <c r="D3" s="2" t="s">
        <v>234</v>
      </c>
      <c r="E3" s="2" t="s">
        <v>1105</v>
      </c>
      <c r="F3" s="2" t="s">
        <v>1106</v>
      </c>
      <c r="G3" s="2" t="s">
        <v>1107</v>
      </c>
      <c r="H3" s="2" t="s">
        <v>1108</v>
      </c>
      <c r="I3" s="3" t="s">
        <v>1109</v>
      </c>
      <c r="J3" s="2" t="s">
        <v>1110</v>
      </c>
      <c r="K3" s="2" t="s">
        <v>1111</v>
      </c>
      <c r="L3" s="2" t="s">
        <v>1093</v>
      </c>
    </row>
    <row r="4" spans="1:12" ht="20.25" customHeight="1" x14ac:dyDescent="0.25">
      <c r="A4" s="21">
        <v>1</v>
      </c>
      <c r="B4" s="21">
        <v>2</v>
      </c>
      <c r="C4" s="21">
        <v>3</v>
      </c>
      <c r="D4" s="21">
        <v>4</v>
      </c>
      <c r="E4" s="21">
        <v>5</v>
      </c>
      <c r="F4" s="21">
        <v>6</v>
      </c>
      <c r="G4" s="21">
        <v>7</v>
      </c>
      <c r="H4" s="21">
        <v>8</v>
      </c>
      <c r="I4" s="21">
        <v>9</v>
      </c>
      <c r="J4" s="21">
        <v>10</v>
      </c>
      <c r="K4" s="21">
        <v>11</v>
      </c>
      <c r="L4" s="21">
        <v>12</v>
      </c>
    </row>
    <row r="5" spans="1:12" ht="30" x14ac:dyDescent="0.25">
      <c r="A5" s="13" t="s">
        <v>235</v>
      </c>
      <c r="B5" s="13" t="s">
        <v>124</v>
      </c>
      <c r="C5" s="13" t="s">
        <v>811</v>
      </c>
      <c r="D5" s="13" t="s">
        <v>3</v>
      </c>
      <c r="E5" s="13">
        <v>1</v>
      </c>
      <c r="F5" s="49"/>
      <c r="G5" s="50">
        <v>0.23</v>
      </c>
      <c r="H5" s="7">
        <f t="shared" ref="H5:H7" si="0">F5*G5</f>
        <v>0</v>
      </c>
      <c r="I5" s="7">
        <f t="shared" ref="I5:I7" si="1">F5*E5</f>
        <v>0</v>
      </c>
      <c r="J5" s="7">
        <f t="shared" ref="J5:J7" si="2">H5*E5</f>
        <v>0</v>
      </c>
      <c r="K5" s="7">
        <f t="shared" ref="K5:K7" si="3">I5+J5</f>
        <v>0</v>
      </c>
      <c r="L5" s="55"/>
    </row>
    <row r="6" spans="1:12" ht="45" x14ac:dyDescent="0.25">
      <c r="A6" s="13" t="s">
        <v>236</v>
      </c>
      <c r="B6" s="13" t="s">
        <v>812</v>
      </c>
      <c r="C6" s="24" t="s">
        <v>813</v>
      </c>
      <c r="D6" s="13" t="s">
        <v>814</v>
      </c>
      <c r="E6" s="13">
        <f>4+2</f>
        <v>6</v>
      </c>
      <c r="F6" s="49"/>
      <c r="G6" s="50">
        <v>0.23</v>
      </c>
      <c r="H6" s="7">
        <f t="shared" si="0"/>
        <v>0</v>
      </c>
      <c r="I6" s="7">
        <f t="shared" si="1"/>
        <v>0</v>
      </c>
      <c r="J6" s="7">
        <f t="shared" si="2"/>
        <v>0</v>
      </c>
      <c r="K6" s="7">
        <f t="shared" si="3"/>
        <v>0</v>
      </c>
      <c r="L6" s="55"/>
    </row>
    <row r="7" spans="1:12" ht="45" x14ac:dyDescent="0.25">
      <c r="A7" s="13" t="s">
        <v>237</v>
      </c>
      <c r="B7" s="13" t="s">
        <v>815</v>
      </c>
      <c r="C7" s="13" t="s">
        <v>816</v>
      </c>
      <c r="D7" s="13" t="s">
        <v>35</v>
      </c>
      <c r="E7" s="13">
        <v>1</v>
      </c>
      <c r="F7" s="49"/>
      <c r="G7" s="50">
        <v>0.23</v>
      </c>
      <c r="H7" s="7">
        <f t="shared" si="0"/>
        <v>0</v>
      </c>
      <c r="I7" s="7">
        <f t="shared" si="1"/>
        <v>0</v>
      </c>
      <c r="J7" s="7">
        <f t="shared" si="2"/>
        <v>0</v>
      </c>
      <c r="K7" s="7">
        <f t="shared" si="3"/>
        <v>0</v>
      </c>
      <c r="L7" s="55"/>
    </row>
    <row r="8" spans="1:12" ht="30" x14ac:dyDescent="0.25">
      <c r="A8" s="13" t="s">
        <v>238</v>
      </c>
      <c r="B8" s="13" t="s">
        <v>817</v>
      </c>
      <c r="C8" s="13" t="s">
        <v>818</v>
      </c>
      <c r="D8" s="13" t="s">
        <v>35</v>
      </c>
      <c r="E8" s="13">
        <v>2</v>
      </c>
      <c r="F8" s="49"/>
      <c r="G8" s="50">
        <v>0.23</v>
      </c>
      <c r="H8" s="7">
        <f>F8*G8</f>
        <v>0</v>
      </c>
      <c r="I8" s="7">
        <f>F8*E8</f>
        <v>0</v>
      </c>
      <c r="J8" s="7">
        <f>H8*E8</f>
        <v>0</v>
      </c>
      <c r="K8" s="7">
        <f>I8+J8</f>
        <v>0</v>
      </c>
      <c r="L8" s="55"/>
    </row>
    <row r="9" spans="1:12" ht="60" x14ac:dyDescent="0.25">
      <c r="A9" s="13" t="s">
        <v>239</v>
      </c>
      <c r="B9" s="13" t="s">
        <v>819</v>
      </c>
      <c r="C9" s="13" t="s">
        <v>1114</v>
      </c>
      <c r="D9" s="13" t="s">
        <v>35</v>
      </c>
      <c r="E9" s="13">
        <v>1</v>
      </c>
      <c r="F9" s="49"/>
      <c r="G9" s="50">
        <v>0.23</v>
      </c>
      <c r="H9" s="7">
        <f>F9*G9</f>
        <v>0</v>
      </c>
      <c r="I9" s="7">
        <f>F9*E9</f>
        <v>0</v>
      </c>
      <c r="J9" s="7">
        <f>H9*E9</f>
        <v>0</v>
      </c>
      <c r="K9" s="7">
        <f>I9+J9</f>
        <v>0</v>
      </c>
      <c r="L9" s="55"/>
    </row>
    <row r="10" spans="1:12" ht="30" x14ac:dyDescent="0.25">
      <c r="A10" s="13" t="s">
        <v>240</v>
      </c>
      <c r="B10" s="13" t="s">
        <v>820</v>
      </c>
      <c r="C10" s="13" t="s">
        <v>821</v>
      </c>
      <c r="D10" s="13" t="s">
        <v>35</v>
      </c>
      <c r="E10" s="13">
        <v>4</v>
      </c>
      <c r="F10" s="49"/>
      <c r="G10" s="50">
        <v>0.23</v>
      </c>
      <c r="H10" s="7">
        <f t="shared" ref="H10:H15" si="4">F10*G10</f>
        <v>0</v>
      </c>
      <c r="I10" s="7">
        <f t="shared" ref="I10:I15" si="5">F10*E10</f>
        <v>0</v>
      </c>
      <c r="J10" s="7">
        <f t="shared" ref="J10:J15" si="6">H10*E10</f>
        <v>0</v>
      </c>
      <c r="K10" s="7">
        <f t="shared" ref="K10:K15" si="7">I10+J10</f>
        <v>0</v>
      </c>
      <c r="L10" s="55"/>
    </row>
    <row r="11" spans="1:12" ht="30" x14ac:dyDescent="0.25">
      <c r="A11" s="13" t="s">
        <v>241</v>
      </c>
      <c r="B11" s="13" t="s">
        <v>822</v>
      </c>
      <c r="C11" s="13" t="s">
        <v>823</v>
      </c>
      <c r="D11" s="13" t="s">
        <v>35</v>
      </c>
      <c r="E11" s="13">
        <v>4</v>
      </c>
      <c r="F11" s="49"/>
      <c r="G11" s="50">
        <v>0.23</v>
      </c>
      <c r="H11" s="7">
        <f t="shared" si="4"/>
        <v>0</v>
      </c>
      <c r="I11" s="7">
        <f t="shared" si="5"/>
        <v>0</v>
      </c>
      <c r="J11" s="7">
        <f t="shared" si="6"/>
        <v>0</v>
      </c>
      <c r="K11" s="7">
        <f t="shared" si="7"/>
        <v>0</v>
      </c>
      <c r="L11" s="55"/>
    </row>
    <row r="12" spans="1:12" ht="30" x14ac:dyDescent="0.25">
      <c r="A12" s="13" t="s">
        <v>242</v>
      </c>
      <c r="B12" s="13" t="s">
        <v>824</v>
      </c>
      <c r="C12" s="13" t="s">
        <v>825</v>
      </c>
      <c r="D12" s="13" t="s">
        <v>35</v>
      </c>
      <c r="E12" s="13">
        <f>2+10</f>
        <v>12</v>
      </c>
      <c r="F12" s="49"/>
      <c r="G12" s="50">
        <v>0.23</v>
      </c>
      <c r="H12" s="7">
        <f t="shared" si="4"/>
        <v>0</v>
      </c>
      <c r="I12" s="7">
        <f t="shared" si="5"/>
        <v>0</v>
      </c>
      <c r="J12" s="7">
        <f t="shared" si="6"/>
        <v>0</v>
      </c>
      <c r="K12" s="7">
        <f t="shared" si="7"/>
        <v>0</v>
      </c>
      <c r="L12" s="55"/>
    </row>
    <row r="13" spans="1:12" ht="30" x14ac:dyDescent="0.25">
      <c r="A13" s="13" t="s">
        <v>243</v>
      </c>
      <c r="B13" s="13" t="s">
        <v>826</v>
      </c>
      <c r="C13" s="13" t="s">
        <v>827</v>
      </c>
      <c r="D13" s="13" t="s">
        <v>35</v>
      </c>
      <c r="E13" s="13">
        <f>2+10</f>
        <v>12</v>
      </c>
      <c r="F13" s="49"/>
      <c r="G13" s="50">
        <v>0.23</v>
      </c>
      <c r="H13" s="7">
        <f t="shared" si="4"/>
        <v>0</v>
      </c>
      <c r="I13" s="7">
        <f t="shared" si="5"/>
        <v>0</v>
      </c>
      <c r="J13" s="7">
        <f t="shared" si="6"/>
        <v>0</v>
      </c>
      <c r="K13" s="7">
        <f t="shared" si="7"/>
        <v>0</v>
      </c>
      <c r="L13" s="55"/>
    </row>
    <row r="14" spans="1:12" ht="30" x14ac:dyDescent="0.25">
      <c r="A14" s="13" t="s">
        <v>244</v>
      </c>
      <c r="B14" s="13" t="s">
        <v>828</v>
      </c>
      <c r="C14" s="13" t="s">
        <v>829</v>
      </c>
      <c r="D14" s="13" t="s">
        <v>35</v>
      </c>
      <c r="E14" s="13">
        <v>1</v>
      </c>
      <c r="F14" s="49"/>
      <c r="G14" s="50">
        <v>0.23</v>
      </c>
      <c r="H14" s="7">
        <f t="shared" si="4"/>
        <v>0</v>
      </c>
      <c r="I14" s="7">
        <f t="shared" si="5"/>
        <v>0</v>
      </c>
      <c r="J14" s="7">
        <f t="shared" si="6"/>
        <v>0</v>
      </c>
      <c r="K14" s="7">
        <f t="shared" si="7"/>
        <v>0</v>
      </c>
      <c r="L14" s="55"/>
    </row>
    <row r="15" spans="1:12" ht="30" x14ac:dyDescent="0.25">
      <c r="A15" s="13" t="s">
        <v>245</v>
      </c>
      <c r="B15" s="13" t="s">
        <v>830</v>
      </c>
      <c r="C15" s="13" t="s">
        <v>831</v>
      </c>
      <c r="D15" s="13" t="s">
        <v>35</v>
      </c>
      <c r="E15" s="13">
        <v>1</v>
      </c>
      <c r="F15" s="49"/>
      <c r="G15" s="50">
        <v>0.23</v>
      </c>
      <c r="H15" s="7">
        <f t="shared" si="4"/>
        <v>0</v>
      </c>
      <c r="I15" s="7">
        <f t="shared" si="5"/>
        <v>0</v>
      </c>
      <c r="J15" s="7">
        <f t="shared" si="6"/>
        <v>0</v>
      </c>
      <c r="K15" s="7">
        <f t="shared" si="7"/>
        <v>0</v>
      </c>
      <c r="L15" s="55"/>
    </row>
    <row r="16" spans="1:12" ht="30" x14ac:dyDescent="0.25">
      <c r="A16" s="13" t="s">
        <v>246</v>
      </c>
      <c r="B16" s="13" t="s">
        <v>832</v>
      </c>
      <c r="C16" s="13" t="s">
        <v>833</v>
      </c>
      <c r="D16" s="13" t="s">
        <v>35</v>
      </c>
      <c r="E16" s="13">
        <v>1</v>
      </c>
      <c r="F16" s="49"/>
      <c r="G16" s="50">
        <v>0.23</v>
      </c>
      <c r="H16" s="7">
        <f t="shared" ref="H16:H79" si="8">F16*G16</f>
        <v>0</v>
      </c>
      <c r="I16" s="7">
        <f t="shared" ref="I16:I79" si="9">F16*E16</f>
        <v>0</v>
      </c>
      <c r="J16" s="7">
        <f t="shared" ref="J16:J79" si="10">H16*E16</f>
        <v>0</v>
      </c>
      <c r="K16" s="7">
        <f t="shared" ref="K16:K79" si="11">I16+J16</f>
        <v>0</v>
      </c>
      <c r="L16" s="55"/>
    </row>
    <row r="17" spans="1:12" ht="30" x14ac:dyDescent="0.25">
      <c r="A17" s="13" t="s">
        <v>247</v>
      </c>
      <c r="B17" s="13" t="s">
        <v>834</v>
      </c>
      <c r="C17" s="13" t="s">
        <v>835</v>
      </c>
      <c r="D17" s="13" t="s">
        <v>35</v>
      </c>
      <c r="E17" s="13">
        <v>2</v>
      </c>
      <c r="F17" s="49"/>
      <c r="G17" s="50">
        <v>0.23</v>
      </c>
      <c r="H17" s="7">
        <f t="shared" si="8"/>
        <v>0</v>
      </c>
      <c r="I17" s="7">
        <f t="shared" si="9"/>
        <v>0</v>
      </c>
      <c r="J17" s="7">
        <f t="shared" si="10"/>
        <v>0</v>
      </c>
      <c r="K17" s="7">
        <f t="shared" si="11"/>
        <v>0</v>
      </c>
      <c r="L17" s="55"/>
    </row>
    <row r="18" spans="1:12" ht="30" x14ac:dyDescent="0.25">
      <c r="A18" s="13" t="s">
        <v>248</v>
      </c>
      <c r="B18" s="13" t="s">
        <v>836</v>
      </c>
      <c r="C18" s="13" t="s">
        <v>837</v>
      </c>
      <c r="D18" s="13" t="s">
        <v>35</v>
      </c>
      <c r="E18" s="13">
        <v>2</v>
      </c>
      <c r="F18" s="49"/>
      <c r="G18" s="50">
        <v>0.23</v>
      </c>
      <c r="H18" s="7">
        <f t="shared" si="8"/>
        <v>0</v>
      </c>
      <c r="I18" s="7">
        <f t="shared" si="9"/>
        <v>0</v>
      </c>
      <c r="J18" s="7">
        <f t="shared" si="10"/>
        <v>0</v>
      </c>
      <c r="K18" s="7">
        <f t="shared" si="11"/>
        <v>0</v>
      </c>
      <c r="L18" s="55"/>
    </row>
    <row r="19" spans="1:12" ht="30" x14ac:dyDescent="0.25">
      <c r="A19" s="13" t="s">
        <v>249</v>
      </c>
      <c r="B19" s="13" t="s">
        <v>838</v>
      </c>
      <c r="C19" s="13" t="s">
        <v>839</v>
      </c>
      <c r="D19" s="13" t="s">
        <v>35</v>
      </c>
      <c r="E19" s="13">
        <v>2</v>
      </c>
      <c r="F19" s="49"/>
      <c r="G19" s="50">
        <v>0.23</v>
      </c>
      <c r="H19" s="7">
        <f t="shared" si="8"/>
        <v>0</v>
      </c>
      <c r="I19" s="7">
        <f t="shared" si="9"/>
        <v>0</v>
      </c>
      <c r="J19" s="7">
        <f t="shared" si="10"/>
        <v>0</v>
      </c>
      <c r="K19" s="7">
        <f t="shared" si="11"/>
        <v>0</v>
      </c>
      <c r="L19" s="55"/>
    </row>
    <row r="20" spans="1:12" ht="30" x14ac:dyDescent="0.25">
      <c r="A20" s="13" t="s">
        <v>250</v>
      </c>
      <c r="B20" s="13" t="s">
        <v>840</v>
      </c>
      <c r="C20" s="13" t="s">
        <v>841</v>
      </c>
      <c r="D20" s="13" t="s">
        <v>35</v>
      </c>
      <c r="E20" s="13">
        <v>2</v>
      </c>
      <c r="F20" s="49"/>
      <c r="G20" s="50">
        <v>0.23</v>
      </c>
      <c r="H20" s="7">
        <f t="shared" si="8"/>
        <v>0</v>
      </c>
      <c r="I20" s="7">
        <f t="shared" si="9"/>
        <v>0</v>
      </c>
      <c r="J20" s="7">
        <f t="shared" si="10"/>
        <v>0</v>
      </c>
      <c r="K20" s="7">
        <f t="shared" si="11"/>
        <v>0</v>
      </c>
      <c r="L20" s="55"/>
    </row>
    <row r="21" spans="1:12" ht="30" x14ac:dyDescent="0.25">
      <c r="A21" s="13" t="s">
        <v>251</v>
      </c>
      <c r="B21" s="13" t="s">
        <v>842</v>
      </c>
      <c r="C21" s="13" t="s">
        <v>843</v>
      </c>
      <c r="D21" s="13" t="s">
        <v>35</v>
      </c>
      <c r="E21" s="13">
        <f>2+1</f>
        <v>3</v>
      </c>
      <c r="F21" s="49"/>
      <c r="G21" s="50">
        <v>0.23</v>
      </c>
      <c r="H21" s="7">
        <f t="shared" si="8"/>
        <v>0</v>
      </c>
      <c r="I21" s="7">
        <f t="shared" si="9"/>
        <v>0</v>
      </c>
      <c r="J21" s="7">
        <f t="shared" si="10"/>
        <v>0</v>
      </c>
      <c r="K21" s="7">
        <f t="shared" si="11"/>
        <v>0</v>
      </c>
      <c r="L21" s="55"/>
    </row>
    <row r="22" spans="1:12" ht="45" x14ac:dyDescent="0.25">
      <c r="A22" s="13" t="s">
        <v>252</v>
      </c>
      <c r="B22" s="13" t="s">
        <v>844</v>
      </c>
      <c r="C22" s="13" t="s">
        <v>845</v>
      </c>
      <c r="D22" s="13" t="s">
        <v>35</v>
      </c>
      <c r="E22" s="13">
        <v>10</v>
      </c>
      <c r="F22" s="49"/>
      <c r="G22" s="50">
        <v>0.23</v>
      </c>
      <c r="H22" s="7">
        <f t="shared" si="8"/>
        <v>0</v>
      </c>
      <c r="I22" s="7">
        <f t="shared" si="9"/>
        <v>0</v>
      </c>
      <c r="J22" s="7">
        <f t="shared" si="10"/>
        <v>0</v>
      </c>
      <c r="K22" s="7">
        <f t="shared" si="11"/>
        <v>0</v>
      </c>
      <c r="L22" s="55"/>
    </row>
    <row r="23" spans="1:12" ht="30" x14ac:dyDescent="0.25">
      <c r="A23" s="13" t="s">
        <v>253</v>
      </c>
      <c r="B23" s="13" t="s">
        <v>846</v>
      </c>
      <c r="C23" s="13" t="s">
        <v>847</v>
      </c>
      <c r="D23" s="13" t="s">
        <v>35</v>
      </c>
      <c r="E23" s="13">
        <f>5+2</f>
        <v>7</v>
      </c>
      <c r="F23" s="49"/>
      <c r="G23" s="50">
        <v>0.23</v>
      </c>
      <c r="H23" s="7">
        <f t="shared" si="8"/>
        <v>0</v>
      </c>
      <c r="I23" s="7">
        <f t="shared" si="9"/>
        <v>0</v>
      </c>
      <c r="J23" s="7">
        <f t="shared" si="10"/>
        <v>0</v>
      </c>
      <c r="K23" s="7">
        <f t="shared" si="11"/>
        <v>0</v>
      </c>
      <c r="L23" s="55"/>
    </row>
    <row r="24" spans="1:12" ht="45" x14ac:dyDescent="0.25">
      <c r="A24" s="13" t="s">
        <v>254</v>
      </c>
      <c r="B24" s="13" t="s">
        <v>848</v>
      </c>
      <c r="C24" s="13" t="s">
        <v>849</v>
      </c>
      <c r="D24" s="13" t="s">
        <v>35</v>
      </c>
      <c r="E24" s="13">
        <f>2+1</f>
        <v>3</v>
      </c>
      <c r="F24" s="49"/>
      <c r="G24" s="50">
        <v>0.23</v>
      </c>
      <c r="H24" s="7">
        <f t="shared" si="8"/>
        <v>0</v>
      </c>
      <c r="I24" s="7">
        <f t="shared" si="9"/>
        <v>0</v>
      </c>
      <c r="J24" s="7">
        <f t="shared" si="10"/>
        <v>0</v>
      </c>
      <c r="K24" s="7">
        <f t="shared" si="11"/>
        <v>0</v>
      </c>
      <c r="L24" s="55"/>
    </row>
    <row r="25" spans="1:12" ht="45" x14ac:dyDescent="0.25">
      <c r="A25" s="13" t="s">
        <v>255</v>
      </c>
      <c r="B25" s="13" t="s">
        <v>850</v>
      </c>
      <c r="C25" s="13" t="s">
        <v>851</v>
      </c>
      <c r="D25" s="13" t="s">
        <v>35</v>
      </c>
      <c r="E25" s="13">
        <f>5+2</f>
        <v>7</v>
      </c>
      <c r="F25" s="49"/>
      <c r="G25" s="50">
        <v>0.23</v>
      </c>
      <c r="H25" s="7">
        <f t="shared" si="8"/>
        <v>0</v>
      </c>
      <c r="I25" s="7">
        <f t="shared" si="9"/>
        <v>0</v>
      </c>
      <c r="J25" s="7">
        <f t="shared" si="10"/>
        <v>0</v>
      </c>
      <c r="K25" s="7">
        <f t="shared" si="11"/>
        <v>0</v>
      </c>
      <c r="L25" s="55"/>
    </row>
    <row r="26" spans="1:12" ht="30" x14ac:dyDescent="0.25">
      <c r="A26" s="13" t="s">
        <v>256</v>
      </c>
      <c r="B26" s="13" t="s">
        <v>852</v>
      </c>
      <c r="C26" s="13" t="s">
        <v>853</v>
      </c>
      <c r="D26" s="13" t="s">
        <v>35</v>
      </c>
      <c r="E26" s="13">
        <f>2+2+2</f>
        <v>6</v>
      </c>
      <c r="F26" s="49"/>
      <c r="G26" s="50">
        <v>0.23</v>
      </c>
      <c r="H26" s="7">
        <f t="shared" si="8"/>
        <v>0</v>
      </c>
      <c r="I26" s="7">
        <f t="shared" si="9"/>
        <v>0</v>
      </c>
      <c r="J26" s="7">
        <f t="shared" si="10"/>
        <v>0</v>
      </c>
      <c r="K26" s="7">
        <f t="shared" si="11"/>
        <v>0</v>
      </c>
      <c r="L26" s="55"/>
    </row>
    <row r="27" spans="1:12" ht="45" x14ac:dyDescent="0.25">
      <c r="A27" s="13" t="s">
        <v>257</v>
      </c>
      <c r="B27" s="13" t="s">
        <v>854</v>
      </c>
      <c r="C27" s="13" t="s">
        <v>855</v>
      </c>
      <c r="D27" s="13" t="s">
        <v>35</v>
      </c>
      <c r="E27" s="13">
        <v>2</v>
      </c>
      <c r="F27" s="49"/>
      <c r="G27" s="50">
        <v>0.23</v>
      </c>
      <c r="H27" s="7">
        <f t="shared" si="8"/>
        <v>0</v>
      </c>
      <c r="I27" s="7">
        <f t="shared" si="9"/>
        <v>0</v>
      </c>
      <c r="J27" s="7">
        <f t="shared" si="10"/>
        <v>0</v>
      </c>
      <c r="K27" s="7">
        <f t="shared" si="11"/>
        <v>0</v>
      </c>
      <c r="L27" s="55"/>
    </row>
    <row r="28" spans="1:12" ht="45" x14ac:dyDescent="0.25">
      <c r="A28" s="13" t="s">
        <v>258</v>
      </c>
      <c r="B28" s="13" t="s">
        <v>856</v>
      </c>
      <c r="C28" s="13" t="s">
        <v>857</v>
      </c>
      <c r="D28" s="13" t="s">
        <v>35</v>
      </c>
      <c r="E28" s="13">
        <v>2</v>
      </c>
      <c r="F28" s="49"/>
      <c r="G28" s="50">
        <v>0.23</v>
      </c>
      <c r="H28" s="7">
        <f t="shared" si="8"/>
        <v>0</v>
      </c>
      <c r="I28" s="7">
        <f t="shared" si="9"/>
        <v>0</v>
      </c>
      <c r="J28" s="7">
        <f t="shared" si="10"/>
        <v>0</v>
      </c>
      <c r="K28" s="7">
        <f t="shared" si="11"/>
        <v>0</v>
      </c>
      <c r="L28" s="55"/>
    </row>
    <row r="29" spans="1:12" ht="30" x14ac:dyDescent="0.25">
      <c r="A29" s="13" t="s">
        <v>259</v>
      </c>
      <c r="B29" s="13" t="s">
        <v>858</v>
      </c>
      <c r="C29" s="13" t="s">
        <v>859</v>
      </c>
      <c r="D29" s="13" t="s">
        <v>35</v>
      </c>
      <c r="E29" s="13">
        <v>2</v>
      </c>
      <c r="F29" s="49"/>
      <c r="G29" s="50">
        <v>0.23</v>
      </c>
      <c r="H29" s="7">
        <f t="shared" si="8"/>
        <v>0</v>
      </c>
      <c r="I29" s="7">
        <f t="shared" si="9"/>
        <v>0</v>
      </c>
      <c r="J29" s="7">
        <f t="shared" si="10"/>
        <v>0</v>
      </c>
      <c r="K29" s="7">
        <f t="shared" si="11"/>
        <v>0</v>
      </c>
      <c r="L29" s="55"/>
    </row>
    <row r="30" spans="1:12" ht="45" x14ac:dyDescent="0.25">
      <c r="A30" s="13" t="s">
        <v>260</v>
      </c>
      <c r="B30" s="13" t="s">
        <v>860</v>
      </c>
      <c r="C30" s="13" t="s">
        <v>861</v>
      </c>
      <c r="D30" s="13" t="s">
        <v>35</v>
      </c>
      <c r="E30" s="13">
        <v>2</v>
      </c>
      <c r="F30" s="49"/>
      <c r="G30" s="50">
        <v>0.23</v>
      </c>
      <c r="H30" s="7">
        <f t="shared" si="8"/>
        <v>0</v>
      </c>
      <c r="I30" s="7">
        <f t="shared" si="9"/>
        <v>0</v>
      </c>
      <c r="J30" s="7">
        <f t="shared" si="10"/>
        <v>0</v>
      </c>
      <c r="K30" s="7">
        <f t="shared" si="11"/>
        <v>0</v>
      </c>
      <c r="L30" s="55"/>
    </row>
    <row r="31" spans="1:12" ht="45" x14ac:dyDescent="0.25">
      <c r="A31" s="13" t="s">
        <v>261</v>
      </c>
      <c r="B31" s="13" t="s">
        <v>862</v>
      </c>
      <c r="C31" s="13" t="s">
        <v>863</v>
      </c>
      <c r="D31" s="13" t="s">
        <v>35</v>
      </c>
      <c r="E31" s="13">
        <v>10</v>
      </c>
      <c r="F31" s="49"/>
      <c r="G31" s="50">
        <v>0.23</v>
      </c>
      <c r="H31" s="7">
        <f t="shared" si="8"/>
        <v>0</v>
      </c>
      <c r="I31" s="7">
        <f t="shared" si="9"/>
        <v>0</v>
      </c>
      <c r="J31" s="7">
        <f t="shared" si="10"/>
        <v>0</v>
      </c>
      <c r="K31" s="7">
        <f t="shared" si="11"/>
        <v>0</v>
      </c>
      <c r="L31" s="55"/>
    </row>
    <row r="32" spans="1:12" ht="45" x14ac:dyDescent="0.25">
      <c r="A32" s="13" t="s">
        <v>262</v>
      </c>
      <c r="B32" s="13" t="s">
        <v>864</v>
      </c>
      <c r="C32" s="13" t="s">
        <v>865</v>
      </c>
      <c r="D32" s="13" t="s">
        <v>35</v>
      </c>
      <c r="E32" s="13">
        <v>10</v>
      </c>
      <c r="F32" s="49"/>
      <c r="G32" s="50">
        <v>0.23</v>
      </c>
      <c r="H32" s="7">
        <f t="shared" si="8"/>
        <v>0</v>
      </c>
      <c r="I32" s="7">
        <f t="shared" si="9"/>
        <v>0</v>
      </c>
      <c r="J32" s="7">
        <f t="shared" si="10"/>
        <v>0</v>
      </c>
      <c r="K32" s="7">
        <f t="shared" si="11"/>
        <v>0</v>
      </c>
      <c r="L32" s="55"/>
    </row>
    <row r="33" spans="1:12" ht="45" x14ac:dyDescent="0.25">
      <c r="A33" s="13" t="s">
        <v>263</v>
      </c>
      <c r="B33" s="13" t="s">
        <v>866</v>
      </c>
      <c r="C33" s="13" t="s">
        <v>867</v>
      </c>
      <c r="D33" s="13" t="s">
        <v>35</v>
      </c>
      <c r="E33" s="13">
        <f>5+2</f>
        <v>7</v>
      </c>
      <c r="F33" s="49"/>
      <c r="G33" s="50">
        <v>0.23</v>
      </c>
      <c r="H33" s="7">
        <f t="shared" si="8"/>
        <v>0</v>
      </c>
      <c r="I33" s="7">
        <f t="shared" si="9"/>
        <v>0</v>
      </c>
      <c r="J33" s="7">
        <f t="shared" si="10"/>
        <v>0</v>
      </c>
      <c r="K33" s="7">
        <f t="shared" si="11"/>
        <v>0</v>
      </c>
      <c r="L33" s="55"/>
    </row>
    <row r="34" spans="1:12" ht="45" x14ac:dyDescent="0.25">
      <c r="A34" s="13" t="s">
        <v>264</v>
      </c>
      <c r="B34" s="13" t="s">
        <v>868</v>
      </c>
      <c r="C34" s="13" t="s">
        <v>869</v>
      </c>
      <c r="D34" s="13" t="s">
        <v>35</v>
      </c>
      <c r="E34" s="13">
        <f>5+2+5</f>
        <v>12</v>
      </c>
      <c r="F34" s="49"/>
      <c r="G34" s="50">
        <v>0.23</v>
      </c>
      <c r="H34" s="7">
        <f t="shared" si="8"/>
        <v>0</v>
      </c>
      <c r="I34" s="7">
        <f t="shared" si="9"/>
        <v>0</v>
      </c>
      <c r="J34" s="7">
        <f t="shared" si="10"/>
        <v>0</v>
      </c>
      <c r="K34" s="7">
        <f t="shared" si="11"/>
        <v>0</v>
      </c>
      <c r="L34" s="55"/>
    </row>
    <row r="35" spans="1:12" ht="30" x14ac:dyDescent="0.25">
      <c r="A35" s="13" t="s">
        <v>265</v>
      </c>
      <c r="B35" s="13" t="s">
        <v>870</v>
      </c>
      <c r="C35" s="13" t="s">
        <v>1115</v>
      </c>
      <c r="D35" s="13" t="s">
        <v>35</v>
      </c>
      <c r="E35" s="13">
        <v>5</v>
      </c>
      <c r="F35" s="49"/>
      <c r="G35" s="50">
        <v>0.23</v>
      </c>
      <c r="H35" s="7">
        <f t="shared" si="8"/>
        <v>0</v>
      </c>
      <c r="I35" s="7">
        <f t="shared" si="9"/>
        <v>0</v>
      </c>
      <c r="J35" s="7">
        <f t="shared" si="10"/>
        <v>0</v>
      </c>
      <c r="K35" s="7">
        <f t="shared" si="11"/>
        <v>0</v>
      </c>
      <c r="L35" s="55"/>
    </row>
    <row r="36" spans="1:12" ht="30" x14ac:dyDescent="0.25">
      <c r="A36" s="13" t="s">
        <v>266</v>
      </c>
      <c r="B36" s="13" t="s">
        <v>871</v>
      </c>
      <c r="C36" s="13" t="s">
        <v>1116</v>
      </c>
      <c r="D36" s="13" t="s">
        <v>35</v>
      </c>
      <c r="E36" s="13">
        <v>5</v>
      </c>
      <c r="F36" s="49"/>
      <c r="G36" s="50">
        <v>0.23</v>
      </c>
      <c r="H36" s="7">
        <f t="shared" si="8"/>
        <v>0</v>
      </c>
      <c r="I36" s="7">
        <f t="shared" si="9"/>
        <v>0</v>
      </c>
      <c r="J36" s="7">
        <f t="shared" si="10"/>
        <v>0</v>
      </c>
      <c r="K36" s="7">
        <f t="shared" si="11"/>
        <v>0</v>
      </c>
      <c r="L36" s="55"/>
    </row>
    <row r="37" spans="1:12" ht="30" x14ac:dyDescent="0.25">
      <c r="A37" s="13" t="s">
        <v>267</v>
      </c>
      <c r="B37" s="13" t="s">
        <v>872</v>
      </c>
      <c r="C37" s="13" t="s">
        <v>873</v>
      </c>
      <c r="D37" s="13" t="s">
        <v>41</v>
      </c>
      <c r="E37" s="13">
        <v>1</v>
      </c>
      <c r="F37" s="49"/>
      <c r="G37" s="50">
        <v>0.23</v>
      </c>
      <c r="H37" s="7">
        <f t="shared" si="8"/>
        <v>0</v>
      </c>
      <c r="I37" s="7">
        <f t="shared" si="9"/>
        <v>0</v>
      </c>
      <c r="J37" s="7">
        <f t="shared" si="10"/>
        <v>0</v>
      </c>
      <c r="K37" s="7">
        <f t="shared" si="11"/>
        <v>0</v>
      </c>
      <c r="L37" s="55"/>
    </row>
    <row r="38" spans="1:12" ht="30" x14ac:dyDescent="0.25">
      <c r="A38" s="13" t="s">
        <v>268</v>
      </c>
      <c r="B38" s="13" t="s">
        <v>874</v>
      </c>
      <c r="C38" s="13" t="s">
        <v>875</v>
      </c>
      <c r="D38" s="13" t="s">
        <v>41</v>
      </c>
      <c r="E38" s="13">
        <v>1</v>
      </c>
      <c r="F38" s="49"/>
      <c r="G38" s="50">
        <v>0.23</v>
      </c>
      <c r="H38" s="7">
        <f t="shared" si="8"/>
        <v>0</v>
      </c>
      <c r="I38" s="7">
        <f t="shared" si="9"/>
        <v>0</v>
      </c>
      <c r="J38" s="7">
        <f t="shared" si="10"/>
        <v>0</v>
      </c>
      <c r="K38" s="7">
        <f t="shared" si="11"/>
        <v>0</v>
      </c>
      <c r="L38" s="55"/>
    </row>
    <row r="39" spans="1:12" ht="90" x14ac:dyDescent="0.25">
      <c r="A39" s="13" t="s">
        <v>269</v>
      </c>
      <c r="B39" s="13" t="s">
        <v>876</v>
      </c>
      <c r="C39" s="13" t="s">
        <v>1117</v>
      </c>
      <c r="D39" s="13" t="s">
        <v>35</v>
      </c>
      <c r="E39" s="13">
        <v>2</v>
      </c>
      <c r="F39" s="49"/>
      <c r="G39" s="50">
        <v>0.23</v>
      </c>
      <c r="H39" s="7">
        <f t="shared" si="8"/>
        <v>0</v>
      </c>
      <c r="I39" s="7">
        <f t="shared" si="9"/>
        <v>0</v>
      </c>
      <c r="J39" s="7">
        <f t="shared" si="10"/>
        <v>0</v>
      </c>
      <c r="K39" s="7">
        <f t="shared" si="11"/>
        <v>0</v>
      </c>
      <c r="L39" s="55"/>
    </row>
    <row r="40" spans="1:12" ht="45" x14ac:dyDescent="0.25">
      <c r="A40" s="13" t="s">
        <v>270</v>
      </c>
      <c r="B40" s="13" t="s">
        <v>877</v>
      </c>
      <c r="C40" s="13" t="s">
        <v>1118</v>
      </c>
      <c r="D40" s="13" t="s">
        <v>35</v>
      </c>
      <c r="E40" s="13">
        <v>1</v>
      </c>
      <c r="F40" s="49"/>
      <c r="G40" s="50">
        <v>0.23</v>
      </c>
      <c r="H40" s="7">
        <f t="shared" si="8"/>
        <v>0</v>
      </c>
      <c r="I40" s="7">
        <f t="shared" si="9"/>
        <v>0</v>
      </c>
      <c r="J40" s="7">
        <f t="shared" si="10"/>
        <v>0</v>
      </c>
      <c r="K40" s="7">
        <f t="shared" si="11"/>
        <v>0</v>
      </c>
      <c r="L40" s="55"/>
    </row>
    <row r="41" spans="1:12" ht="60" x14ac:dyDescent="0.25">
      <c r="A41" s="13" t="s">
        <v>271</v>
      </c>
      <c r="B41" s="13" t="s">
        <v>878</v>
      </c>
      <c r="C41" s="13" t="s">
        <v>879</v>
      </c>
      <c r="D41" s="13" t="s">
        <v>35</v>
      </c>
      <c r="E41" s="13">
        <v>1</v>
      </c>
      <c r="F41" s="49"/>
      <c r="G41" s="50">
        <v>0.23</v>
      </c>
      <c r="H41" s="7">
        <f t="shared" si="8"/>
        <v>0</v>
      </c>
      <c r="I41" s="7">
        <f t="shared" si="9"/>
        <v>0</v>
      </c>
      <c r="J41" s="7">
        <f t="shared" si="10"/>
        <v>0</v>
      </c>
      <c r="K41" s="7">
        <f t="shared" si="11"/>
        <v>0</v>
      </c>
      <c r="L41" s="55"/>
    </row>
    <row r="42" spans="1:12" ht="60" x14ac:dyDescent="0.25">
      <c r="A42" s="13" t="s">
        <v>272</v>
      </c>
      <c r="B42" s="13" t="s">
        <v>880</v>
      </c>
      <c r="C42" s="13" t="s">
        <v>881</v>
      </c>
      <c r="D42" s="13" t="s">
        <v>35</v>
      </c>
      <c r="E42" s="13">
        <v>2</v>
      </c>
      <c r="F42" s="49"/>
      <c r="G42" s="50">
        <v>0.23</v>
      </c>
      <c r="H42" s="7">
        <f t="shared" si="8"/>
        <v>0</v>
      </c>
      <c r="I42" s="7">
        <f t="shared" si="9"/>
        <v>0</v>
      </c>
      <c r="J42" s="7">
        <f t="shared" si="10"/>
        <v>0</v>
      </c>
      <c r="K42" s="7">
        <f t="shared" si="11"/>
        <v>0</v>
      </c>
      <c r="L42" s="55"/>
    </row>
    <row r="43" spans="1:12" ht="60" x14ac:dyDescent="0.25">
      <c r="A43" s="13" t="s">
        <v>273</v>
      </c>
      <c r="B43" s="13" t="s">
        <v>883</v>
      </c>
      <c r="C43" s="13" t="s">
        <v>884</v>
      </c>
      <c r="D43" s="13" t="s">
        <v>35</v>
      </c>
      <c r="E43" s="13">
        <v>25</v>
      </c>
      <c r="F43" s="49"/>
      <c r="G43" s="50">
        <v>0.23</v>
      </c>
      <c r="H43" s="7">
        <f t="shared" si="8"/>
        <v>0</v>
      </c>
      <c r="I43" s="7">
        <f t="shared" si="9"/>
        <v>0</v>
      </c>
      <c r="J43" s="7">
        <f t="shared" si="10"/>
        <v>0</v>
      </c>
      <c r="K43" s="7">
        <f t="shared" si="11"/>
        <v>0</v>
      </c>
      <c r="L43" s="55"/>
    </row>
    <row r="44" spans="1:12" ht="45" x14ac:dyDescent="0.25">
      <c r="A44" s="13" t="s">
        <v>274</v>
      </c>
      <c r="B44" s="13" t="s">
        <v>885</v>
      </c>
      <c r="C44" s="13" t="s">
        <v>886</v>
      </c>
      <c r="D44" s="13" t="s">
        <v>35</v>
      </c>
      <c r="E44" s="13">
        <v>30</v>
      </c>
      <c r="F44" s="49"/>
      <c r="G44" s="50">
        <v>0.23</v>
      </c>
      <c r="H44" s="7">
        <f t="shared" si="8"/>
        <v>0</v>
      </c>
      <c r="I44" s="7">
        <f t="shared" si="9"/>
        <v>0</v>
      </c>
      <c r="J44" s="7">
        <f t="shared" si="10"/>
        <v>0</v>
      </c>
      <c r="K44" s="7">
        <f t="shared" si="11"/>
        <v>0</v>
      </c>
      <c r="L44" s="55"/>
    </row>
    <row r="45" spans="1:12" ht="45" x14ac:dyDescent="0.25">
      <c r="A45" s="13" t="s">
        <v>275</v>
      </c>
      <c r="B45" s="13" t="s">
        <v>887</v>
      </c>
      <c r="C45" s="13" t="s">
        <v>888</v>
      </c>
      <c r="D45" s="13" t="s">
        <v>35</v>
      </c>
      <c r="E45" s="13">
        <v>15</v>
      </c>
      <c r="F45" s="49"/>
      <c r="G45" s="50">
        <v>0.23</v>
      </c>
      <c r="H45" s="7">
        <f t="shared" si="8"/>
        <v>0</v>
      </c>
      <c r="I45" s="7">
        <f t="shared" si="9"/>
        <v>0</v>
      </c>
      <c r="J45" s="7">
        <f t="shared" si="10"/>
        <v>0</v>
      </c>
      <c r="K45" s="7">
        <f t="shared" si="11"/>
        <v>0</v>
      </c>
      <c r="L45" s="55"/>
    </row>
    <row r="46" spans="1:12" ht="77.25" customHeight="1" x14ac:dyDescent="0.25">
      <c r="A46" s="13" t="s">
        <v>276</v>
      </c>
      <c r="B46" s="13" t="s">
        <v>889</v>
      </c>
      <c r="C46" s="13" t="s">
        <v>890</v>
      </c>
      <c r="D46" s="13" t="s">
        <v>35</v>
      </c>
      <c r="E46" s="13">
        <v>20</v>
      </c>
      <c r="F46" s="49"/>
      <c r="G46" s="50">
        <v>0.23</v>
      </c>
      <c r="H46" s="7">
        <f t="shared" si="8"/>
        <v>0</v>
      </c>
      <c r="I46" s="7">
        <f t="shared" si="9"/>
        <v>0</v>
      </c>
      <c r="J46" s="7">
        <f t="shared" si="10"/>
        <v>0</v>
      </c>
      <c r="K46" s="7">
        <f t="shared" si="11"/>
        <v>0</v>
      </c>
      <c r="L46" s="55"/>
    </row>
    <row r="47" spans="1:12" ht="60" x14ac:dyDescent="0.25">
      <c r="A47" s="13" t="s">
        <v>277</v>
      </c>
      <c r="B47" s="13" t="s">
        <v>891</v>
      </c>
      <c r="C47" s="13" t="s">
        <v>892</v>
      </c>
      <c r="D47" s="13" t="s">
        <v>35</v>
      </c>
      <c r="E47" s="13">
        <v>15</v>
      </c>
      <c r="F47" s="49"/>
      <c r="G47" s="50">
        <v>0.23</v>
      </c>
      <c r="H47" s="7">
        <f t="shared" si="8"/>
        <v>0</v>
      </c>
      <c r="I47" s="7">
        <f t="shared" si="9"/>
        <v>0</v>
      </c>
      <c r="J47" s="7">
        <f t="shared" si="10"/>
        <v>0</v>
      </c>
      <c r="K47" s="7">
        <f t="shared" si="11"/>
        <v>0</v>
      </c>
      <c r="L47" s="55"/>
    </row>
    <row r="48" spans="1:12" ht="30" x14ac:dyDescent="0.25">
      <c r="A48" s="13" t="s">
        <v>278</v>
      </c>
      <c r="B48" s="13" t="s">
        <v>893</v>
      </c>
      <c r="C48" s="13" t="s">
        <v>894</v>
      </c>
      <c r="D48" s="13" t="s">
        <v>35</v>
      </c>
      <c r="E48" s="13">
        <f>30+30</f>
        <v>60</v>
      </c>
      <c r="F48" s="49"/>
      <c r="G48" s="50">
        <v>0.23</v>
      </c>
      <c r="H48" s="7">
        <f t="shared" si="8"/>
        <v>0</v>
      </c>
      <c r="I48" s="7">
        <f t="shared" si="9"/>
        <v>0</v>
      </c>
      <c r="J48" s="7">
        <f t="shared" si="10"/>
        <v>0</v>
      </c>
      <c r="K48" s="7">
        <f t="shared" si="11"/>
        <v>0</v>
      </c>
      <c r="L48" s="55"/>
    </row>
    <row r="49" spans="1:12" ht="45" x14ac:dyDescent="0.25">
      <c r="A49" s="13" t="s">
        <v>279</v>
      </c>
      <c r="B49" s="13" t="s">
        <v>895</v>
      </c>
      <c r="C49" s="13" t="s">
        <v>896</v>
      </c>
      <c r="D49" s="13" t="s">
        <v>35</v>
      </c>
      <c r="E49" s="13">
        <v>3</v>
      </c>
      <c r="F49" s="49"/>
      <c r="G49" s="50">
        <v>0.23</v>
      </c>
      <c r="H49" s="7">
        <f t="shared" si="8"/>
        <v>0</v>
      </c>
      <c r="I49" s="7">
        <f t="shared" si="9"/>
        <v>0</v>
      </c>
      <c r="J49" s="7">
        <f t="shared" si="10"/>
        <v>0</v>
      </c>
      <c r="K49" s="7">
        <f t="shared" si="11"/>
        <v>0</v>
      </c>
      <c r="L49" s="55"/>
    </row>
    <row r="50" spans="1:12" ht="45" x14ac:dyDescent="0.25">
      <c r="A50" s="13" t="s">
        <v>280</v>
      </c>
      <c r="B50" s="13" t="s">
        <v>897</v>
      </c>
      <c r="C50" s="13" t="s">
        <v>898</v>
      </c>
      <c r="D50" s="13" t="s">
        <v>35</v>
      </c>
      <c r="E50" s="13">
        <v>4</v>
      </c>
      <c r="F50" s="49"/>
      <c r="G50" s="50">
        <v>0.23</v>
      </c>
      <c r="H50" s="7">
        <f t="shared" si="8"/>
        <v>0</v>
      </c>
      <c r="I50" s="7">
        <f t="shared" si="9"/>
        <v>0</v>
      </c>
      <c r="J50" s="7">
        <f t="shared" si="10"/>
        <v>0</v>
      </c>
      <c r="K50" s="7">
        <f t="shared" si="11"/>
        <v>0</v>
      </c>
      <c r="L50" s="55"/>
    </row>
    <row r="51" spans="1:12" ht="45" x14ac:dyDescent="0.25">
      <c r="A51" s="13" t="s">
        <v>281</v>
      </c>
      <c r="B51" s="13" t="s">
        <v>899</v>
      </c>
      <c r="C51" s="13" t="s">
        <v>900</v>
      </c>
      <c r="D51" s="13" t="s">
        <v>35</v>
      </c>
      <c r="E51" s="13">
        <v>10</v>
      </c>
      <c r="F51" s="49"/>
      <c r="G51" s="50">
        <v>0.23</v>
      </c>
      <c r="H51" s="7">
        <f t="shared" si="8"/>
        <v>0</v>
      </c>
      <c r="I51" s="7">
        <f t="shared" si="9"/>
        <v>0</v>
      </c>
      <c r="J51" s="7">
        <f t="shared" si="10"/>
        <v>0</v>
      </c>
      <c r="K51" s="7">
        <f t="shared" si="11"/>
        <v>0</v>
      </c>
      <c r="L51" s="55"/>
    </row>
    <row r="52" spans="1:12" ht="30" x14ac:dyDescent="0.25">
      <c r="A52" s="13" t="s">
        <v>282</v>
      </c>
      <c r="B52" s="13" t="s">
        <v>901</v>
      </c>
      <c r="C52" s="13" t="s">
        <v>902</v>
      </c>
      <c r="D52" s="13" t="s">
        <v>35</v>
      </c>
      <c r="E52" s="13">
        <v>5</v>
      </c>
      <c r="F52" s="49"/>
      <c r="G52" s="50">
        <v>0.23</v>
      </c>
      <c r="H52" s="7">
        <f t="shared" si="8"/>
        <v>0</v>
      </c>
      <c r="I52" s="7">
        <f t="shared" si="9"/>
        <v>0</v>
      </c>
      <c r="J52" s="7">
        <f t="shared" si="10"/>
        <v>0</v>
      </c>
      <c r="K52" s="7">
        <f t="shared" si="11"/>
        <v>0</v>
      </c>
      <c r="L52" s="55"/>
    </row>
    <row r="53" spans="1:12" ht="30" x14ac:dyDescent="0.25">
      <c r="A53" s="13" t="s">
        <v>283</v>
      </c>
      <c r="B53" s="13" t="s">
        <v>903</v>
      </c>
      <c r="C53" s="13" t="s">
        <v>904</v>
      </c>
      <c r="D53" s="13" t="s">
        <v>35</v>
      </c>
      <c r="E53" s="13">
        <v>5</v>
      </c>
      <c r="F53" s="49"/>
      <c r="G53" s="50">
        <v>0.23</v>
      </c>
      <c r="H53" s="7">
        <f t="shared" si="8"/>
        <v>0</v>
      </c>
      <c r="I53" s="7">
        <f t="shared" si="9"/>
        <v>0</v>
      </c>
      <c r="J53" s="7">
        <f t="shared" si="10"/>
        <v>0</v>
      </c>
      <c r="K53" s="7">
        <f t="shared" si="11"/>
        <v>0</v>
      </c>
      <c r="L53" s="55"/>
    </row>
    <row r="54" spans="1:12" ht="45" x14ac:dyDescent="0.25">
      <c r="A54" s="13" t="s">
        <v>284</v>
      </c>
      <c r="B54" s="13" t="s">
        <v>905</v>
      </c>
      <c r="C54" s="13" t="s">
        <v>1119</v>
      </c>
      <c r="D54" s="13" t="s">
        <v>35</v>
      </c>
      <c r="E54" s="13">
        <v>4</v>
      </c>
      <c r="F54" s="49"/>
      <c r="G54" s="50">
        <v>0.23</v>
      </c>
      <c r="H54" s="7">
        <f t="shared" si="8"/>
        <v>0</v>
      </c>
      <c r="I54" s="7">
        <f t="shared" si="9"/>
        <v>0</v>
      </c>
      <c r="J54" s="7">
        <f t="shared" si="10"/>
        <v>0</v>
      </c>
      <c r="K54" s="7">
        <f t="shared" si="11"/>
        <v>0</v>
      </c>
      <c r="L54" s="55"/>
    </row>
    <row r="55" spans="1:12" ht="30" x14ac:dyDescent="0.25">
      <c r="A55" s="13" t="s">
        <v>285</v>
      </c>
      <c r="B55" s="13" t="s">
        <v>906</v>
      </c>
      <c r="C55" s="13" t="s">
        <v>907</v>
      </c>
      <c r="D55" s="13" t="s">
        <v>35</v>
      </c>
      <c r="E55" s="13">
        <v>4</v>
      </c>
      <c r="F55" s="49"/>
      <c r="G55" s="50">
        <v>0.23</v>
      </c>
      <c r="H55" s="7">
        <f t="shared" si="8"/>
        <v>0</v>
      </c>
      <c r="I55" s="7">
        <f t="shared" si="9"/>
        <v>0</v>
      </c>
      <c r="J55" s="7">
        <f t="shared" si="10"/>
        <v>0</v>
      </c>
      <c r="K55" s="7">
        <f t="shared" si="11"/>
        <v>0</v>
      </c>
      <c r="L55" s="55"/>
    </row>
    <row r="56" spans="1:12" ht="45" x14ac:dyDescent="0.25">
      <c r="A56" s="13" t="s">
        <v>286</v>
      </c>
      <c r="B56" s="13" t="s">
        <v>908</v>
      </c>
      <c r="C56" s="13" t="s">
        <v>1120</v>
      </c>
      <c r="D56" s="13" t="s">
        <v>35</v>
      </c>
      <c r="E56" s="13">
        <f>4+2</f>
        <v>6</v>
      </c>
      <c r="F56" s="49"/>
      <c r="G56" s="50">
        <v>0.23</v>
      </c>
      <c r="H56" s="7">
        <f t="shared" si="8"/>
        <v>0</v>
      </c>
      <c r="I56" s="7">
        <f t="shared" si="9"/>
        <v>0</v>
      </c>
      <c r="J56" s="7">
        <f t="shared" si="10"/>
        <v>0</v>
      </c>
      <c r="K56" s="7">
        <f t="shared" si="11"/>
        <v>0</v>
      </c>
      <c r="L56" s="55"/>
    </row>
    <row r="57" spans="1:12" ht="45" x14ac:dyDescent="0.25">
      <c r="A57" s="13" t="s">
        <v>287</v>
      </c>
      <c r="B57" s="13" t="s">
        <v>706</v>
      </c>
      <c r="C57" s="13" t="s">
        <v>1121</v>
      </c>
      <c r="D57" s="13" t="s">
        <v>35</v>
      </c>
      <c r="E57" s="13">
        <v>1</v>
      </c>
      <c r="F57" s="49"/>
      <c r="G57" s="50">
        <v>0.23</v>
      </c>
      <c r="H57" s="7">
        <f t="shared" si="8"/>
        <v>0</v>
      </c>
      <c r="I57" s="7">
        <f t="shared" si="9"/>
        <v>0</v>
      </c>
      <c r="J57" s="7">
        <f t="shared" si="10"/>
        <v>0</v>
      </c>
      <c r="K57" s="7">
        <f t="shared" si="11"/>
        <v>0</v>
      </c>
      <c r="L57" s="55"/>
    </row>
    <row r="58" spans="1:12" ht="45" x14ac:dyDescent="0.25">
      <c r="A58" s="13" t="s">
        <v>288</v>
      </c>
      <c r="B58" s="13" t="s">
        <v>909</v>
      </c>
      <c r="C58" s="13" t="s">
        <v>1122</v>
      </c>
      <c r="D58" s="13" t="s">
        <v>35</v>
      </c>
      <c r="E58" s="13">
        <v>1</v>
      </c>
      <c r="F58" s="49"/>
      <c r="G58" s="50">
        <v>0.23</v>
      </c>
      <c r="H58" s="7">
        <f t="shared" si="8"/>
        <v>0</v>
      </c>
      <c r="I58" s="7">
        <f t="shared" si="9"/>
        <v>0</v>
      </c>
      <c r="J58" s="7">
        <f t="shared" si="10"/>
        <v>0</v>
      </c>
      <c r="K58" s="7">
        <f t="shared" si="11"/>
        <v>0</v>
      </c>
      <c r="L58" s="55"/>
    </row>
    <row r="59" spans="1:12" ht="45" x14ac:dyDescent="0.25">
      <c r="A59" s="13" t="s">
        <v>289</v>
      </c>
      <c r="B59" s="13" t="s">
        <v>910</v>
      </c>
      <c r="C59" s="13" t="s">
        <v>1123</v>
      </c>
      <c r="D59" s="13" t="s">
        <v>35</v>
      </c>
      <c r="E59" s="13">
        <v>1</v>
      </c>
      <c r="F59" s="49"/>
      <c r="G59" s="50">
        <v>0.23</v>
      </c>
      <c r="H59" s="7">
        <f t="shared" si="8"/>
        <v>0</v>
      </c>
      <c r="I59" s="7">
        <f t="shared" si="9"/>
        <v>0</v>
      </c>
      <c r="J59" s="7">
        <f t="shared" si="10"/>
        <v>0</v>
      </c>
      <c r="K59" s="7">
        <f t="shared" si="11"/>
        <v>0</v>
      </c>
      <c r="L59" s="55"/>
    </row>
    <row r="60" spans="1:12" ht="45" x14ac:dyDescent="0.25">
      <c r="A60" s="13" t="s">
        <v>290</v>
      </c>
      <c r="B60" s="13" t="s">
        <v>911</v>
      </c>
      <c r="C60" s="13" t="s">
        <v>1124</v>
      </c>
      <c r="D60" s="13" t="s">
        <v>35</v>
      </c>
      <c r="E60" s="13">
        <v>10</v>
      </c>
      <c r="F60" s="49"/>
      <c r="G60" s="50">
        <v>0.23</v>
      </c>
      <c r="H60" s="7">
        <f t="shared" si="8"/>
        <v>0</v>
      </c>
      <c r="I60" s="7">
        <f t="shared" si="9"/>
        <v>0</v>
      </c>
      <c r="J60" s="7">
        <f t="shared" si="10"/>
        <v>0</v>
      </c>
      <c r="K60" s="7">
        <f t="shared" si="11"/>
        <v>0</v>
      </c>
      <c r="L60" s="55"/>
    </row>
    <row r="61" spans="1:12" ht="60" x14ac:dyDescent="0.25">
      <c r="A61" s="13" t="s">
        <v>291</v>
      </c>
      <c r="B61" s="13" t="s">
        <v>912</v>
      </c>
      <c r="C61" s="13" t="s">
        <v>1125</v>
      </c>
      <c r="D61" s="13" t="s">
        <v>35</v>
      </c>
      <c r="E61" s="13">
        <v>5</v>
      </c>
      <c r="F61" s="49"/>
      <c r="G61" s="50">
        <v>0.23</v>
      </c>
      <c r="H61" s="7">
        <f t="shared" si="8"/>
        <v>0</v>
      </c>
      <c r="I61" s="7">
        <f t="shared" si="9"/>
        <v>0</v>
      </c>
      <c r="J61" s="7">
        <f t="shared" si="10"/>
        <v>0</v>
      </c>
      <c r="K61" s="7">
        <f t="shared" si="11"/>
        <v>0</v>
      </c>
      <c r="L61" s="55"/>
    </row>
    <row r="62" spans="1:12" ht="45" x14ac:dyDescent="0.25">
      <c r="A62" s="13" t="s">
        <v>292</v>
      </c>
      <c r="B62" s="13" t="s">
        <v>913</v>
      </c>
      <c r="C62" s="13" t="s">
        <v>1126</v>
      </c>
      <c r="D62" s="13" t="s">
        <v>35</v>
      </c>
      <c r="E62" s="13">
        <v>2</v>
      </c>
      <c r="F62" s="49"/>
      <c r="G62" s="50">
        <v>0.23</v>
      </c>
      <c r="H62" s="7">
        <f t="shared" si="8"/>
        <v>0</v>
      </c>
      <c r="I62" s="7">
        <f t="shared" si="9"/>
        <v>0</v>
      </c>
      <c r="J62" s="7">
        <f t="shared" si="10"/>
        <v>0</v>
      </c>
      <c r="K62" s="7">
        <f t="shared" si="11"/>
        <v>0</v>
      </c>
      <c r="L62" s="55"/>
    </row>
    <row r="63" spans="1:12" ht="45" x14ac:dyDescent="0.25">
      <c r="A63" s="13" t="s">
        <v>293</v>
      </c>
      <c r="B63" s="13" t="s">
        <v>914</v>
      </c>
      <c r="C63" s="13" t="s">
        <v>1127</v>
      </c>
      <c r="D63" s="13" t="s">
        <v>35</v>
      </c>
      <c r="E63" s="13">
        <v>1</v>
      </c>
      <c r="F63" s="49"/>
      <c r="G63" s="50">
        <v>0.23</v>
      </c>
      <c r="H63" s="7">
        <f t="shared" si="8"/>
        <v>0</v>
      </c>
      <c r="I63" s="7">
        <f t="shared" si="9"/>
        <v>0</v>
      </c>
      <c r="J63" s="7">
        <f t="shared" si="10"/>
        <v>0</v>
      </c>
      <c r="K63" s="7">
        <f t="shared" si="11"/>
        <v>0</v>
      </c>
      <c r="L63" s="55"/>
    </row>
    <row r="64" spans="1:12" ht="45" x14ac:dyDescent="0.25">
      <c r="A64" s="13" t="s">
        <v>294</v>
      </c>
      <c r="B64" s="13" t="s">
        <v>915</v>
      </c>
      <c r="C64" s="13" t="s">
        <v>916</v>
      </c>
      <c r="D64" s="13" t="s">
        <v>35</v>
      </c>
      <c r="E64" s="13">
        <v>2</v>
      </c>
      <c r="F64" s="49"/>
      <c r="G64" s="50">
        <v>0.23</v>
      </c>
      <c r="H64" s="7">
        <f t="shared" si="8"/>
        <v>0</v>
      </c>
      <c r="I64" s="7">
        <f t="shared" si="9"/>
        <v>0</v>
      </c>
      <c r="J64" s="7">
        <f t="shared" si="10"/>
        <v>0</v>
      </c>
      <c r="K64" s="7">
        <f t="shared" si="11"/>
        <v>0</v>
      </c>
      <c r="L64" s="55"/>
    </row>
    <row r="65" spans="1:12" ht="45" x14ac:dyDescent="0.25">
      <c r="A65" s="13" t="s">
        <v>295</v>
      </c>
      <c r="B65" s="13" t="s">
        <v>917</v>
      </c>
      <c r="C65" s="13" t="s">
        <v>918</v>
      </c>
      <c r="D65" s="13" t="s">
        <v>35</v>
      </c>
      <c r="E65" s="13">
        <v>2</v>
      </c>
      <c r="F65" s="49"/>
      <c r="G65" s="50">
        <v>0.23</v>
      </c>
      <c r="H65" s="7">
        <f t="shared" si="8"/>
        <v>0</v>
      </c>
      <c r="I65" s="7">
        <f t="shared" si="9"/>
        <v>0</v>
      </c>
      <c r="J65" s="7">
        <f t="shared" si="10"/>
        <v>0</v>
      </c>
      <c r="K65" s="7">
        <f t="shared" si="11"/>
        <v>0</v>
      </c>
      <c r="L65" s="55"/>
    </row>
    <row r="66" spans="1:12" ht="30" x14ac:dyDescent="0.25">
      <c r="A66" s="13" t="s">
        <v>296</v>
      </c>
      <c r="B66" s="13" t="s">
        <v>919</v>
      </c>
      <c r="C66" s="13" t="s">
        <v>920</v>
      </c>
      <c r="D66" s="13" t="s">
        <v>35</v>
      </c>
      <c r="E66" s="13">
        <v>2</v>
      </c>
      <c r="F66" s="49"/>
      <c r="G66" s="50">
        <v>0.23</v>
      </c>
      <c r="H66" s="7">
        <f t="shared" si="8"/>
        <v>0</v>
      </c>
      <c r="I66" s="7">
        <f t="shared" si="9"/>
        <v>0</v>
      </c>
      <c r="J66" s="7">
        <f t="shared" si="10"/>
        <v>0</v>
      </c>
      <c r="K66" s="7">
        <f t="shared" si="11"/>
        <v>0</v>
      </c>
      <c r="L66" s="55"/>
    </row>
    <row r="67" spans="1:12" ht="45" x14ac:dyDescent="0.25">
      <c r="A67" s="13" t="s">
        <v>297</v>
      </c>
      <c r="B67" s="13" t="s">
        <v>201</v>
      </c>
      <c r="C67" s="13" t="s">
        <v>921</v>
      </c>
      <c r="D67" s="13" t="s">
        <v>35</v>
      </c>
      <c r="E67" s="13">
        <v>2</v>
      </c>
      <c r="F67" s="49"/>
      <c r="G67" s="50">
        <v>0.23</v>
      </c>
      <c r="H67" s="7">
        <f t="shared" si="8"/>
        <v>0</v>
      </c>
      <c r="I67" s="7">
        <f t="shared" si="9"/>
        <v>0</v>
      </c>
      <c r="J67" s="7">
        <f t="shared" si="10"/>
        <v>0</v>
      </c>
      <c r="K67" s="7">
        <f t="shared" si="11"/>
        <v>0</v>
      </c>
      <c r="L67" s="55"/>
    </row>
    <row r="68" spans="1:12" ht="45" x14ac:dyDescent="0.25">
      <c r="A68" s="13" t="s">
        <v>298</v>
      </c>
      <c r="B68" s="13" t="s">
        <v>202</v>
      </c>
      <c r="C68" s="13" t="s">
        <v>922</v>
      </c>
      <c r="D68" s="13" t="s">
        <v>35</v>
      </c>
      <c r="E68" s="13">
        <f>2+4</f>
        <v>6</v>
      </c>
      <c r="F68" s="49"/>
      <c r="G68" s="50">
        <v>0.23</v>
      </c>
      <c r="H68" s="7">
        <f t="shared" si="8"/>
        <v>0</v>
      </c>
      <c r="I68" s="7">
        <f t="shared" si="9"/>
        <v>0</v>
      </c>
      <c r="J68" s="7">
        <f t="shared" si="10"/>
        <v>0</v>
      </c>
      <c r="K68" s="7">
        <f t="shared" si="11"/>
        <v>0</v>
      </c>
      <c r="L68" s="55"/>
    </row>
    <row r="69" spans="1:12" ht="45" x14ac:dyDescent="0.25">
      <c r="A69" s="13" t="s">
        <v>299</v>
      </c>
      <c r="B69" s="13" t="s">
        <v>203</v>
      </c>
      <c r="C69" s="13" t="s">
        <v>923</v>
      </c>
      <c r="D69" s="13" t="s">
        <v>35</v>
      </c>
      <c r="E69" s="13">
        <v>2</v>
      </c>
      <c r="F69" s="49"/>
      <c r="G69" s="50">
        <v>0.23</v>
      </c>
      <c r="H69" s="7">
        <f t="shared" si="8"/>
        <v>0</v>
      </c>
      <c r="I69" s="7">
        <f t="shared" si="9"/>
        <v>0</v>
      </c>
      <c r="J69" s="7">
        <f t="shared" si="10"/>
        <v>0</v>
      </c>
      <c r="K69" s="7">
        <f t="shared" si="11"/>
        <v>0</v>
      </c>
      <c r="L69" s="55"/>
    </row>
    <row r="70" spans="1:12" ht="45" x14ac:dyDescent="0.25">
      <c r="A70" s="13" t="s">
        <v>300</v>
      </c>
      <c r="B70" s="13" t="s">
        <v>924</v>
      </c>
      <c r="C70" s="13" t="s">
        <v>925</v>
      </c>
      <c r="D70" s="13" t="s">
        <v>35</v>
      </c>
      <c r="E70" s="13">
        <v>2</v>
      </c>
      <c r="F70" s="49"/>
      <c r="G70" s="50">
        <v>0.23</v>
      </c>
      <c r="H70" s="7">
        <f t="shared" si="8"/>
        <v>0</v>
      </c>
      <c r="I70" s="7">
        <f t="shared" si="9"/>
        <v>0</v>
      </c>
      <c r="J70" s="7">
        <f t="shared" si="10"/>
        <v>0</v>
      </c>
      <c r="K70" s="7">
        <f t="shared" si="11"/>
        <v>0</v>
      </c>
      <c r="L70" s="55"/>
    </row>
    <row r="71" spans="1:12" ht="45" x14ac:dyDescent="0.25">
      <c r="A71" s="13" t="s">
        <v>301</v>
      </c>
      <c r="B71" s="13" t="s">
        <v>204</v>
      </c>
      <c r="C71" s="13" t="s">
        <v>926</v>
      </c>
      <c r="D71" s="13" t="s">
        <v>35</v>
      </c>
      <c r="E71" s="13">
        <v>2</v>
      </c>
      <c r="F71" s="49"/>
      <c r="G71" s="50">
        <v>0.23</v>
      </c>
      <c r="H71" s="7">
        <f t="shared" si="8"/>
        <v>0</v>
      </c>
      <c r="I71" s="7">
        <f t="shared" si="9"/>
        <v>0</v>
      </c>
      <c r="J71" s="7">
        <f t="shared" si="10"/>
        <v>0</v>
      </c>
      <c r="K71" s="7">
        <f t="shared" si="11"/>
        <v>0</v>
      </c>
      <c r="L71" s="55"/>
    </row>
    <row r="72" spans="1:12" ht="45" x14ac:dyDescent="0.25">
      <c r="A72" s="13" t="s">
        <v>302</v>
      </c>
      <c r="B72" s="13" t="s">
        <v>205</v>
      </c>
      <c r="C72" s="13" t="s">
        <v>927</v>
      </c>
      <c r="D72" s="13" t="s">
        <v>35</v>
      </c>
      <c r="E72" s="13">
        <v>2</v>
      </c>
      <c r="F72" s="49"/>
      <c r="G72" s="50">
        <v>0.23</v>
      </c>
      <c r="H72" s="7">
        <f t="shared" si="8"/>
        <v>0</v>
      </c>
      <c r="I72" s="7">
        <f t="shared" si="9"/>
        <v>0</v>
      </c>
      <c r="J72" s="7">
        <f t="shared" si="10"/>
        <v>0</v>
      </c>
      <c r="K72" s="7">
        <f t="shared" si="11"/>
        <v>0</v>
      </c>
      <c r="L72" s="55"/>
    </row>
    <row r="73" spans="1:12" ht="30" x14ac:dyDescent="0.25">
      <c r="A73" s="13" t="s">
        <v>303</v>
      </c>
      <c r="B73" s="13" t="s">
        <v>206</v>
      </c>
      <c r="C73" s="13" t="s">
        <v>928</v>
      </c>
      <c r="D73" s="13" t="s">
        <v>35</v>
      </c>
      <c r="E73" s="13">
        <v>2</v>
      </c>
      <c r="F73" s="49"/>
      <c r="G73" s="50">
        <v>0.23</v>
      </c>
      <c r="H73" s="7">
        <f t="shared" si="8"/>
        <v>0</v>
      </c>
      <c r="I73" s="7">
        <f t="shared" si="9"/>
        <v>0</v>
      </c>
      <c r="J73" s="7">
        <f t="shared" si="10"/>
        <v>0</v>
      </c>
      <c r="K73" s="7">
        <f t="shared" si="11"/>
        <v>0</v>
      </c>
      <c r="L73" s="55"/>
    </row>
    <row r="74" spans="1:12" ht="30" x14ac:dyDescent="0.25">
      <c r="A74" s="13" t="s">
        <v>304</v>
      </c>
      <c r="B74" s="13" t="s">
        <v>207</v>
      </c>
      <c r="C74" s="13" t="s">
        <v>929</v>
      </c>
      <c r="D74" s="13" t="s">
        <v>35</v>
      </c>
      <c r="E74" s="13">
        <v>4</v>
      </c>
      <c r="F74" s="49"/>
      <c r="G74" s="50">
        <v>0.23</v>
      </c>
      <c r="H74" s="7">
        <f t="shared" si="8"/>
        <v>0</v>
      </c>
      <c r="I74" s="7">
        <f t="shared" si="9"/>
        <v>0</v>
      </c>
      <c r="J74" s="7">
        <f t="shared" si="10"/>
        <v>0</v>
      </c>
      <c r="K74" s="7">
        <f t="shared" si="11"/>
        <v>0</v>
      </c>
      <c r="L74" s="55"/>
    </row>
    <row r="75" spans="1:12" ht="30" x14ac:dyDescent="0.25">
      <c r="A75" s="13" t="s">
        <v>305</v>
      </c>
      <c r="B75" s="13" t="s">
        <v>930</v>
      </c>
      <c r="C75" s="13" t="s">
        <v>931</v>
      </c>
      <c r="D75" s="13" t="s">
        <v>35</v>
      </c>
      <c r="E75" s="13">
        <v>5</v>
      </c>
      <c r="F75" s="49"/>
      <c r="G75" s="50">
        <v>0.23</v>
      </c>
      <c r="H75" s="7">
        <f t="shared" si="8"/>
        <v>0</v>
      </c>
      <c r="I75" s="7">
        <f t="shared" si="9"/>
        <v>0</v>
      </c>
      <c r="J75" s="7">
        <f t="shared" si="10"/>
        <v>0</v>
      </c>
      <c r="K75" s="7">
        <f t="shared" si="11"/>
        <v>0</v>
      </c>
      <c r="L75" s="55"/>
    </row>
    <row r="76" spans="1:12" ht="30" x14ac:dyDescent="0.25">
      <c r="A76" s="13" t="s">
        <v>306</v>
      </c>
      <c r="B76" s="13" t="s">
        <v>932</v>
      </c>
      <c r="C76" s="13" t="s">
        <v>933</v>
      </c>
      <c r="D76" s="13" t="s">
        <v>35</v>
      </c>
      <c r="E76" s="13">
        <f>2+2</f>
        <v>4</v>
      </c>
      <c r="F76" s="49"/>
      <c r="G76" s="50">
        <v>0.23</v>
      </c>
      <c r="H76" s="7">
        <f t="shared" si="8"/>
        <v>0</v>
      </c>
      <c r="I76" s="7">
        <f t="shared" si="9"/>
        <v>0</v>
      </c>
      <c r="J76" s="7">
        <f t="shared" si="10"/>
        <v>0</v>
      </c>
      <c r="K76" s="7">
        <f t="shared" si="11"/>
        <v>0</v>
      </c>
      <c r="L76" s="55"/>
    </row>
    <row r="77" spans="1:12" ht="30" x14ac:dyDescent="0.25">
      <c r="A77" s="13" t="s">
        <v>307</v>
      </c>
      <c r="B77" s="13" t="s">
        <v>934</v>
      </c>
      <c r="C77" s="13" t="s">
        <v>935</v>
      </c>
      <c r="D77" s="13" t="s">
        <v>35</v>
      </c>
      <c r="E77" s="13">
        <v>2</v>
      </c>
      <c r="F77" s="49"/>
      <c r="G77" s="50">
        <v>0.23</v>
      </c>
      <c r="H77" s="7">
        <f t="shared" si="8"/>
        <v>0</v>
      </c>
      <c r="I77" s="7">
        <f t="shared" si="9"/>
        <v>0</v>
      </c>
      <c r="J77" s="7">
        <f t="shared" si="10"/>
        <v>0</v>
      </c>
      <c r="K77" s="7">
        <f t="shared" si="11"/>
        <v>0</v>
      </c>
      <c r="L77" s="55"/>
    </row>
    <row r="78" spans="1:12" ht="45" x14ac:dyDescent="0.25">
      <c r="A78" s="13" t="s">
        <v>308</v>
      </c>
      <c r="B78" s="13" t="s">
        <v>936</v>
      </c>
      <c r="C78" s="13" t="s">
        <v>937</v>
      </c>
      <c r="D78" s="13" t="s">
        <v>35</v>
      </c>
      <c r="E78" s="13">
        <v>10</v>
      </c>
      <c r="F78" s="49"/>
      <c r="G78" s="50">
        <v>0.23</v>
      </c>
      <c r="H78" s="7">
        <f t="shared" si="8"/>
        <v>0</v>
      </c>
      <c r="I78" s="7">
        <f t="shared" si="9"/>
        <v>0</v>
      </c>
      <c r="J78" s="7">
        <f t="shared" si="10"/>
        <v>0</v>
      </c>
      <c r="K78" s="7">
        <f t="shared" si="11"/>
        <v>0</v>
      </c>
      <c r="L78" s="55"/>
    </row>
    <row r="79" spans="1:12" ht="45" x14ac:dyDescent="0.25">
      <c r="A79" s="13" t="s">
        <v>309</v>
      </c>
      <c r="B79" s="13" t="s">
        <v>938</v>
      </c>
      <c r="C79" s="13" t="s">
        <v>939</v>
      </c>
      <c r="D79" s="13" t="s">
        <v>35</v>
      </c>
      <c r="E79" s="13">
        <v>5</v>
      </c>
      <c r="F79" s="49"/>
      <c r="G79" s="50">
        <v>0.23</v>
      </c>
      <c r="H79" s="7">
        <f t="shared" si="8"/>
        <v>0</v>
      </c>
      <c r="I79" s="7">
        <f t="shared" si="9"/>
        <v>0</v>
      </c>
      <c r="J79" s="7">
        <f t="shared" si="10"/>
        <v>0</v>
      </c>
      <c r="K79" s="7">
        <f t="shared" si="11"/>
        <v>0</v>
      </c>
      <c r="L79" s="55"/>
    </row>
    <row r="80" spans="1:12" ht="45" x14ac:dyDescent="0.25">
      <c r="A80" s="13" t="s">
        <v>310</v>
      </c>
      <c r="B80" s="13" t="s">
        <v>940</v>
      </c>
      <c r="C80" s="13" t="s">
        <v>941</v>
      </c>
      <c r="D80" s="13" t="s">
        <v>35</v>
      </c>
      <c r="E80" s="13">
        <v>5</v>
      </c>
      <c r="F80" s="49"/>
      <c r="G80" s="50">
        <v>0.23</v>
      </c>
      <c r="H80" s="7">
        <f t="shared" ref="H80:H123" si="12">F80*G80</f>
        <v>0</v>
      </c>
      <c r="I80" s="7">
        <f t="shared" ref="I80:I123" si="13">F80*E80</f>
        <v>0</v>
      </c>
      <c r="J80" s="7">
        <f t="shared" ref="J80:J123" si="14">H80*E80</f>
        <v>0</v>
      </c>
      <c r="K80" s="7">
        <f t="shared" ref="K80:K123" si="15">I80+J80</f>
        <v>0</v>
      </c>
      <c r="L80" s="55"/>
    </row>
    <row r="81" spans="1:12" ht="45" x14ac:dyDescent="0.25">
      <c r="A81" s="13" t="s">
        <v>311</v>
      </c>
      <c r="B81" s="13" t="s">
        <v>175</v>
      </c>
      <c r="C81" s="13" t="s">
        <v>942</v>
      </c>
      <c r="D81" s="13" t="s">
        <v>35</v>
      </c>
      <c r="E81" s="13">
        <f>20+5+2</f>
        <v>27</v>
      </c>
      <c r="F81" s="49"/>
      <c r="G81" s="50">
        <v>0.23</v>
      </c>
      <c r="H81" s="7">
        <f t="shared" si="12"/>
        <v>0</v>
      </c>
      <c r="I81" s="7">
        <f t="shared" si="13"/>
        <v>0</v>
      </c>
      <c r="J81" s="7">
        <f t="shared" si="14"/>
        <v>0</v>
      </c>
      <c r="K81" s="7">
        <f t="shared" si="15"/>
        <v>0</v>
      </c>
      <c r="L81" s="55"/>
    </row>
    <row r="82" spans="1:12" ht="45" x14ac:dyDescent="0.25">
      <c r="A82" s="13" t="s">
        <v>312</v>
      </c>
      <c r="B82" s="13" t="s">
        <v>943</v>
      </c>
      <c r="C82" s="13" t="s">
        <v>944</v>
      </c>
      <c r="D82" s="13" t="s">
        <v>35</v>
      </c>
      <c r="E82" s="13">
        <f>20+5+2</f>
        <v>27</v>
      </c>
      <c r="F82" s="49"/>
      <c r="G82" s="50">
        <v>0.23</v>
      </c>
      <c r="H82" s="7">
        <f t="shared" si="12"/>
        <v>0</v>
      </c>
      <c r="I82" s="7">
        <f t="shared" si="13"/>
        <v>0</v>
      </c>
      <c r="J82" s="7">
        <f t="shared" si="14"/>
        <v>0</v>
      </c>
      <c r="K82" s="7">
        <f t="shared" si="15"/>
        <v>0</v>
      </c>
      <c r="L82" s="55"/>
    </row>
    <row r="83" spans="1:12" ht="45" x14ac:dyDescent="0.25">
      <c r="A83" s="13" t="s">
        <v>313</v>
      </c>
      <c r="B83" s="13" t="s">
        <v>945</v>
      </c>
      <c r="C83" s="13" t="s">
        <v>946</v>
      </c>
      <c r="D83" s="13" t="s">
        <v>35</v>
      </c>
      <c r="E83" s="13">
        <f>5+2</f>
        <v>7</v>
      </c>
      <c r="F83" s="49"/>
      <c r="G83" s="50">
        <v>0.23</v>
      </c>
      <c r="H83" s="7">
        <f t="shared" si="12"/>
        <v>0</v>
      </c>
      <c r="I83" s="7">
        <f t="shared" si="13"/>
        <v>0</v>
      </c>
      <c r="J83" s="7">
        <f t="shared" si="14"/>
        <v>0</v>
      </c>
      <c r="K83" s="7">
        <f t="shared" si="15"/>
        <v>0</v>
      </c>
      <c r="L83" s="55"/>
    </row>
    <row r="84" spans="1:12" ht="45" x14ac:dyDescent="0.25">
      <c r="A84" s="13" t="s">
        <v>314</v>
      </c>
      <c r="B84" s="13" t="s">
        <v>171</v>
      </c>
      <c r="C84" s="13" t="s">
        <v>947</v>
      </c>
      <c r="D84" s="13" t="s">
        <v>35</v>
      </c>
      <c r="E84" s="13">
        <v>5</v>
      </c>
      <c r="F84" s="49"/>
      <c r="G84" s="50">
        <v>0.23</v>
      </c>
      <c r="H84" s="7">
        <f t="shared" si="12"/>
        <v>0</v>
      </c>
      <c r="I84" s="7">
        <f t="shared" si="13"/>
        <v>0</v>
      </c>
      <c r="J84" s="7">
        <f t="shared" si="14"/>
        <v>0</v>
      </c>
      <c r="K84" s="7">
        <f t="shared" si="15"/>
        <v>0</v>
      </c>
      <c r="L84" s="55"/>
    </row>
    <row r="85" spans="1:12" ht="45" x14ac:dyDescent="0.25">
      <c r="A85" s="13" t="s">
        <v>315</v>
      </c>
      <c r="B85" s="13" t="s">
        <v>948</v>
      </c>
      <c r="C85" s="13" t="s">
        <v>949</v>
      </c>
      <c r="D85" s="13" t="s">
        <v>35</v>
      </c>
      <c r="E85" s="13">
        <v>5</v>
      </c>
      <c r="F85" s="49"/>
      <c r="G85" s="50">
        <v>0.23</v>
      </c>
      <c r="H85" s="7">
        <f t="shared" si="12"/>
        <v>0</v>
      </c>
      <c r="I85" s="7">
        <f t="shared" si="13"/>
        <v>0</v>
      </c>
      <c r="J85" s="7">
        <f t="shared" si="14"/>
        <v>0</v>
      </c>
      <c r="K85" s="7">
        <f t="shared" si="15"/>
        <v>0</v>
      </c>
      <c r="L85" s="55"/>
    </row>
    <row r="86" spans="1:12" ht="30" x14ac:dyDescent="0.25">
      <c r="A86" s="13" t="s">
        <v>316</v>
      </c>
      <c r="B86" s="13" t="s">
        <v>950</v>
      </c>
      <c r="C86" s="13" t="s">
        <v>951</v>
      </c>
      <c r="D86" s="13" t="s">
        <v>35</v>
      </c>
      <c r="E86" s="13">
        <f>5+4</f>
        <v>9</v>
      </c>
      <c r="F86" s="49"/>
      <c r="G86" s="50">
        <v>0.23</v>
      </c>
      <c r="H86" s="7">
        <f t="shared" si="12"/>
        <v>0</v>
      </c>
      <c r="I86" s="7">
        <f t="shared" si="13"/>
        <v>0</v>
      </c>
      <c r="J86" s="7">
        <f t="shared" si="14"/>
        <v>0</v>
      </c>
      <c r="K86" s="7">
        <f t="shared" si="15"/>
        <v>0</v>
      </c>
      <c r="L86" s="55"/>
    </row>
    <row r="87" spans="1:12" ht="30" x14ac:dyDescent="0.25">
      <c r="A87" s="13" t="s">
        <v>317</v>
      </c>
      <c r="B87" s="13" t="s">
        <v>952</v>
      </c>
      <c r="C87" s="13" t="s">
        <v>953</v>
      </c>
      <c r="D87" s="13" t="s">
        <v>35</v>
      </c>
      <c r="E87" s="13">
        <v>5</v>
      </c>
      <c r="F87" s="49"/>
      <c r="G87" s="50">
        <v>0.23</v>
      </c>
      <c r="H87" s="7">
        <f t="shared" si="12"/>
        <v>0</v>
      </c>
      <c r="I87" s="7">
        <f t="shared" si="13"/>
        <v>0</v>
      </c>
      <c r="J87" s="7">
        <f t="shared" si="14"/>
        <v>0</v>
      </c>
      <c r="K87" s="7">
        <f t="shared" si="15"/>
        <v>0</v>
      </c>
      <c r="L87" s="55"/>
    </row>
    <row r="88" spans="1:12" ht="30" x14ac:dyDescent="0.25">
      <c r="A88" s="13" t="s">
        <v>318</v>
      </c>
      <c r="B88" s="13" t="s">
        <v>954</v>
      </c>
      <c r="C88" s="13" t="s">
        <v>955</v>
      </c>
      <c r="D88" s="13" t="s">
        <v>35</v>
      </c>
      <c r="E88" s="13">
        <v>5</v>
      </c>
      <c r="F88" s="49"/>
      <c r="G88" s="50">
        <v>0.23</v>
      </c>
      <c r="H88" s="7">
        <f t="shared" si="12"/>
        <v>0</v>
      </c>
      <c r="I88" s="7">
        <f t="shared" si="13"/>
        <v>0</v>
      </c>
      <c r="J88" s="7">
        <f t="shared" si="14"/>
        <v>0</v>
      </c>
      <c r="K88" s="7">
        <f t="shared" si="15"/>
        <v>0</v>
      </c>
      <c r="L88" s="55"/>
    </row>
    <row r="89" spans="1:12" ht="30" x14ac:dyDescent="0.25">
      <c r="A89" s="13" t="s">
        <v>319</v>
      </c>
      <c r="B89" s="13" t="s">
        <v>956</v>
      </c>
      <c r="C89" s="13" t="s">
        <v>75</v>
      </c>
      <c r="D89" s="13" t="s">
        <v>35</v>
      </c>
      <c r="E89" s="13">
        <v>5</v>
      </c>
      <c r="F89" s="49"/>
      <c r="G89" s="50">
        <v>0.23</v>
      </c>
      <c r="H89" s="7">
        <f t="shared" si="12"/>
        <v>0</v>
      </c>
      <c r="I89" s="7">
        <f t="shared" si="13"/>
        <v>0</v>
      </c>
      <c r="J89" s="7">
        <f t="shared" si="14"/>
        <v>0</v>
      </c>
      <c r="K89" s="7">
        <f t="shared" si="15"/>
        <v>0</v>
      </c>
      <c r="L89" s="55"/>
    </row>
    <row r="90" spans="1:12" ht="45" x14ac:dyDescent="0.25">
      <c r="A90" s="13" t="s">
        <v>320</v>
      </c>
      <c r="B90" s="13" t="s">
        <v>957</v>
      </c>
      <c r="C90" s="13" t="s">
        <v>958</v>
      </c>
      <c r="D90" s="13" t="s">
        <v>35</v>
      </c>
      <c r="E90" s="13">
        <v>2</v>
      </c>
      <c r="F90" s="49"/>
      <c r="G90" s="50">
        <v>0.23</v>
      </c>
      <c r="H90" s="7">
        <f t="shared" si="12"/>
        <v>0</v>
      </c>
      <c r="I90" s="7">
        <f t="shared" si="13"/>
        <v>0</v>
      </c>
      <c r="J90" s="7">
        <f t="shared" si="14"/>
        <v>0</v>
      </c>
      <c r="K90" s="7">
        <f t="shared" si="15"/>
        <v>0</v>
      </c>
      <c r="L90" s="55"/>
    </row>
    <row r="91" spans="1:12" ht="45" x14ac:dyDescent="0.25">
      <c r="A91" s="13" t="s">
        <v>321</v>
      </c>
      <c r="B91" s="13" t="s">
        <v>959</v>
      </c>
      <c r="C91" s="13" t="s">
        <v>960</v>
      </c>
      <c r="D91" s="13" t="s">
        <v>35</v>
      </c>
      <c r="E91" s="13">
        <v>2</v>
      </c>
      <c r="F91" s="49"/>
      <c r="G91" s="50">
        <v>0.23</v>
      </c>
      <c r="H91" s="7">
        <f t="shared" si="12"/>
        <v>0</v>
      </c>
      <c r="I91" s="7">
        <f t="shared" si="13"/>
        <v>0</v>
      </c>
      <c r="J91" s="7">
        <f t="shared" si="14"/>
        <v>0</v>
      </c>
      <c r="K91" s="7">
        <f t="shared" si="15"/>
        <v>0</v>
      </c>
      <c r="L91" s="55"/>
    </row>
    <row r="92" spans="1:12" ht="45" x14ac:dyDescent="0.25">
      <c r="A92" s="13" t="s">
        <v>322</v>
      </c>
      <c r="B92" s="13" t="s">
        <v>961</v>
      </c>
      <c r="C92" s="13" t="s">
        <v>962</v>
      </c>
      <c r="D92" s="13" t="s">
        <v>35</v>
      </c>
      <c r="E92" s="13">
        <v>1</v>
      </c>
      <c r="F92" s="49"/>
      <c r="G92" s="50">
        <v>0.23</v>
      </c>
      <c r="H92" s="7">
        <f t="shared" si="12"/>
        <v>0</v>
      </c>
      <c r="I92" s="7">
        <f t="shared" si="13"/>
        <v>0</v>
      </c>
      <c r="J92" s="7">
        <f t="shared" si="14"/>
        <v>0</v>
      </c>
      <c r="K92" s="7">
        <f t="shared" si="15"/>
        <v>0</v>
      </c>
      <c r="L92" s="55"/>
    </row>
    <row r="93" spans="1:12" ht="60" x14ac:dyDescent="0.25">
      <c r="A93" s="13" t="s">
        <v>323</v>
      </c>
      <c r="B93" s="13" t="s">
        <v>963</v>
      </c>
      <c r="C93" s="13" t="s">
        <v>964</v>
      </c>
      <c r="D93" s="13" t="s">
        <v>35</v>
      </c>
      <c r="E93" s="13">
        <f>2+1</f>
        <v>3</v>
      </c>
      <c r="F93" s="49"/>
      <c r="G93" s="50">
        <v>0.23</v>
      </c>
      <c r="H93" s="7">
        <f t="shared" si="12"/>
        <v>0</v>
      </c>
      <c r="I93" s="7">
        <f t="shared" si="13"/>
        <v>0</v>
      </c>
      <c r="J93" s="7">
        <f t="shared" si="14"/>
        <v>0</v>
      </c>
      <c r="K93" s="7">
        <f t="shared" si="15"/>
        <v>0</v>
      </c>
      <c r="L93" s="55"/>
    </row>
    <row r="94" spans="1:12" ht="30" x14ac:dyDescent="0.25">
      <c r="A94" s="13" t="s">
        <v>324</v>
      </c>
      <c r="B94" s="13" t="s">
        <v>965</v>
      </c>
      <c r="C94" s="13" t="s">
        <v>966</v>
      </c>
      <c r="D94" s="13" t="s">
        <v>35</v>
      </c>
      <c r="E94" s="13">
        <f>2+1+1</f>
        <v>4</v>
      </c>
      <c r="F94" s="49"/>
      <c r="G94" s="50">
        <v>0.23</v>
      </c>
      <c r="H94" s="7">
        <f t="shared" si="12"/>
        <v>0</v>
      </c>
      <c r="I94" s="7">
        <f t="shared" si="13"/>
        <v>0</v>
      </c>
      <c r="J94" s="7">
        <f t="shared" si="14"/>
        <v>0</v>
      </c>
      <c r="K94" s="7">
        <f t="shared" si="15"/>
        <v>0</v>
      </c>
      <c r="L94" s="55"/>
    </row>
    <row r="95" spans="1:12" ht="30" x14ac:dyDescent="0.25">
      <c r="A95" s="13" t="s">
        <v>325</v>
      </c>
      <c r="B95" s="13" t="s">
        <v>967</v>
      </c>
      <c r="C95" s="13" t="s">
        <v>968</v>
      </c>
      <c r="D95" s="13" t="s">
        <v>35</v>
      </c>
      <c r="E95" s="13">
        <v>5</v>
      </c>
      <c r="F95" s="49"/>
      <c r="G95" s="50">
        <v>0.23</v>
      </c>
      <c r="H95" s="7">
        <f t="shared" si="12"/>
        <v>0</v>
      </c>
      <c r="I95" s="7">
        <f t="shared" si="13"/>
        <v>0</v>
      </c>
      <c r="J95" s="7">
        <f t="shared" si="14"/>
        <v>0</v>
      </c>
      <c r="K95" s="7">
        <f t="shared" si="15"/>
        <v>0</v>
      </c>
      <c r="L95" s="55"/>
    </row>
    <row r="96" spans="1:12" ht="45" x14ac:dyDescent="0.25">
      <c r="A96" s="13" t="s">
        <v>326</v>
      </c>
      <c r="B96" s="13" t="s">
        <v>969</v>
      </c>
      <c r="C96" s="13" t="s">
        <v>970</v>
      </c>
      <c r="D96" s="13" t="s">
        <v>35</v>
      </c>
      <c r="E96" s="13">
        <v>15</v>
      </c>
      <c r="F96" s="49"/>
      <c r="G96" s="50">
        <v>0.23</v>
      </c>
      <c r="H96" s="7">
        <f t="shared" si="12"/>
        <v>0</v>
      </c>
      <c r="I96" s="7">
        <f t="shared" si="13"/>
        <v>0</v>
      </c>
      <c r="J96" s="7">
        <f t="shared" si="14"/>
        <v>0</v>
      </c>
      <c r="K96" s="7">
        <f t="shared" si="15"/>
        <v>0</v>
      </c>
      <c r="L96" s="55"/>
    </row>
    <row r="97" spans="1:12" ht="45" x14ac:dyDescent="0.25">
      <c r="A97" s="13" t="s">
        <v>327</v>
      </c>
      <c r="B97" s="13" t="s">
        <v>971</v>
      </c>
      <c r="C97" s="13" t="s">
        <v>972</v>
      </c>
      <c r="D97" s="13" t="s">
        <v>35</v>
      </c>
      <c r="E97" s="13">
        <v>10</v>
      </c>
      <c r="F97" s="49"/>
      <c r="G97" s="50">
        <v>0.23</v>
      </c>
      <c r="H97" s="7">
        <f t="shared" si="12"/>
        <v>0</v>
      </c>
      <c r="I97" s="7">
        <f t="shared" si="13"/>
        <v>0</v>
      </c>
      <c r="J97" s="7">
        <f t="shared" si="14"/>
        <v>0</v>
      </c>
      <c r="K97" s="7">
        <f t="shared" si="15"/>
        <v>0</v>
      </c>
      <c r="L97" s="55"/>
    </row>
    <row r="98" spans="1:12" ht="45" x14ac:dyDescent="0.25">
      <c r="A98" s="13" t="s">
        <v>328</v>
      </c>
      <c r="B98" s="13" t="s">
        <v>973</v>
      </c>
      <c r="C98" s="13" t="s">
        <v>974</v>
      </c>
      <c r="D98" s="13" t="s">
        <v>35</v>
      </c>
      <c r="E98" s="13">
        <v>1</v>
      </c>
      <c r="F98" s="49"/>
      <c r="G98" s="50">
        <v>0.23</v>
      </c>
      <c r="H98" s="7">
        <f t="shared" si="12"/>
        <v>0</v>
      </c>
      <c r="I98" s="7">
        <f t="shared" si="13"/>
        <v>0</v>
      </c>
      <c r="J98" s="7">
        <f t="shared" si="14"/>
        <v>0</v>
      </c>
      <c r="K98" s="7">
        <f t="shared" si="15"/>
        <v>0</v>
      </c>
      <c r="L98" s="55"/>
    </row>
    <row r="99" spans="1:12" ht="60" x14ac:dyDescent="0.25">
      <c r="A99" s="13" t="s">
        <v>329</v>
      </c>
      <c r="B99" s="13" t="s">
        <v>975</v>
      </c>
      <c r="C99" s="13" t="s">
        <v>976</v>
      </c>
      <c r="D99" s="13" t="s">
        <v>35</v>
      </c>
      <c r="E99" s="13">
        <v>1</v>
      </c>
      <c r="F99" s="49"/>
      <c r="G99" s="50">
        <v>0.23</v>
      </c>
      <c r="H99" s="7">
        <f t="shared" si="12"/>
        <v>0</v>
      </c>
      <c r="I99" s="7">
        <f t="shared" si="13"/>
        <v>0</v>
      </c>
      <c r="J99" s="7">
        <f t="shared" si="14"/>
        <v>0</v>
      </c>
      <c r="K99" s="7">
        <f t="shared" si="15"/>
        <v>0</v>
      </c>
      <c r="L99" s="55"/>
    </row>
    <row r="100" spans="1:12" ht="60" x14ac:dyDescent="0.25">
      <c r="A100" s="13" t="s">
        <v>330</v>
      </c>
      <c r="B100" s="13" t="s">
        <v>977</v>
      </c>
      <c r="C100" s="13" t="s">
        <v>978</v>
      </c>
      <c r="D100" s="13" t="s">
        <v>35</v>
      </c>
      <c r="E100" s="13">
        <v>1</v>
      </c>
      <c r="F100" s="49"/>
      <c r="G100" s="50">
        <v>0.23</v>
      </c>
      <c r="H100" s="7">
        <f t="shared" si="12"/>
        <v>0</v>
      </c>
      <c r="I100" s="7">
        <f t="shared" si="13"/>
        <v>0</v>
      </c>
      <c r="J100" s="7">
        <f t="shared" si="14"/>
        <v>0</v>
      </c>
      <c r="K100" s="7">
        <f t="shared" si="15"/>
        <v>0</v>
      </c>
      <c r="L100" s="55"/>
    </row>
    <row r="101" spans="1:12" ht="30" x14ac:dyDescent="0.25">
      <c r="A101" s="13" t="s">
        <v>331</v>
      </c>
      <c r="B101" s="13" t="s">
        <v>979</v>
      </c>
      <c r="C101" s="13" t="s">
        <v>980</v>
      </c>
      <c r="D101" s="13" t="s">
        <v>768</v>
      </c>
      <c r="E101" s="13">
        <v>20</v>
      </c>
      <c r="F101" s="49"/>
      <c r="G101" s="50">
        <v>0.23</v>
      </c>
      <c r="H101" s="7">
        <f t="shared" si="12"/>
        <v>0</v>
      </c>
      <c r="I101" s="7">
        <f t="shared" si="13"/>
        <v>0</v>
      </c>
      <c r="J101" s="7">
        <f t="shared" si="14"/>
        <v>0</v>
      </c>
      <c r="K101" s="7">
        <f t="shared" si="15"/>
        <v>0</v>
      </c>
      <c r="L101" s="55"/>
    </row>
    <row r="102" spans="1:12" ht="30" x14ac:dyDescent="0.25">
      <c r="A102" s="13" t="s">
        <v>332</v>
      </c>
      <c r="B102" s="13" t="s">
        <v>981</v>
      </c>
      <c r="C102" s="13" t="s">
        <v>982</v>
      </c>
      <c r="D102" s="13" t="s">
        <v>35</v>
      </c>
      <c r="E102" s="13">
        <v>1</v>
      </c>
      <c r="F102" s="49"/>
      <c r="G102" s="50">
        <v>0.23</v>
      </c>
      <c r="H102" s="7">
        <f t="shared" si="12"/>
        <v>0</v>
      </c>
      <c r="I102" s="7">
        <f t="shared" si="13"/>
        <v>0</v>
      </c>
      <c r="J102" s="7">
        <f t="shared" si="14"/>
        <v>0</v>
      </c>
      <c r="K102" s="7">
        <f t="shared" si="15"/>
        <v>0</v>
      </c>
      <c r="L102" s="55"/>
    </row>
    <row r="103" spans="1:12" ht="30" x14ac:dyDescent="0.25">
      <c r="A103" s="13" t="s">
        <v>333</v>
      </c>
      <c r="B103" s="13" t="s">
        <v>983</v>
      </c>
      <c r="C103" s="13" t="s">
        <v>984</v>
      </c>
      <c r="D103" s="13" t="s">
        <v>35</v>
      </c>
      <c r="E103" s="13">
        <v>2</v>
      </c>
      <c r="F103" s="49"/>
      <c r="G103" s="50">
        <v>0.23</v>
      </c>
      <c r="H103" s="7">
        <f t="shared" si="12"/>
        <v>0</v>
      </c>
      <c r="I103" s="7">
        <f t="shared" si="13"/>
        <v>0</v>
      </c>
      <c r="J103" s="7">
        <f t="shared" si="14"/>
        <v>0</v>
      </c>
      <c r="K103" s="7">
        <f t="shared" si="15"/>
        <v>0</v>
      </c>
      <c r="L103" s="55"/>
    </row>
    <row r="104" spans="1:12" ht="30" x14ac:dyDescent="0.25">
      <c r="A104" s="13" t="s">
        <v>334</v>
      </c>
      <c r="B104" s="13" t="s">
        <v>224</v>
      </c>
      <c r="C104" s="13" t="s">
        <v>985</v>
      </c>
      <c r="D104" s="13" t="s">
        <v>35</v>
      </c>
      <c r="E104" s="13">
        <v>1</v>
      </c>
      <c r="F104" s="49"/>
      <c r="G104" s="50">
        <v>0.23</v>
      </c>
      <c r="H104" s="7">
        <f t="shared" si="12"/>
        <v>0</v>
      </c>
      <c r="I104" s="7">
        <f t="shared" si="13"/>
        <v>0</v>
      </c>
      <c r="J104" s="7">
        <f t="shared" si="14"/>
        <v>0</v>
      </c>
      <c r="K104" s="7">
        <f t="shared" si="15"/>
        <v>0</v>
      </c>
      <c r="L104" s="55"/>
    </row>
    <row r="105" spans="1:12" ht="45" x14ac:dyDescent="0.25">
      <c r="A105" s="13" t="s">
        <v>335</v>
      </c>
      <c r="B105" s="13" t="s">
        <v>986</v>
      </c>
      <c r="C105" s="13" t="s">
        <v>1070</v>
      </c>
      <c r="D105" s="13" t="s">
        <v>987</v>
      </c>
      <c r="E105" s="13">
        <v>1</v>
      </c>
      <c r="F105" s="49"/>
      <c r="G105" s="50">
        <v>0.23</v>
      </c>
      <c r="H105" s="7">
        <f t="shared" si="12"/>
        <v>0</v>
      </c>
      <c r="I105" s="7">
        <f t="shared" si="13"/>
        <v>0</v>
      </c>
      <c r="J105" s="7">
        <f t="shared" si="14"/>
        <v>0</v>
      </c>
      <c r="K105" s="7">
        <f t="shared" si="15"/>
        <v>0</v>
      </c>
      <c r="L105" s="55"/>
    </row>
    <row r="106" spans="1:12" ht="30" x14ac:dyDescent="0.25">
      <c r="A106" s="13" t="s">
        <v>336</v>
      </c>
      <c r="B106" s="13" t="s">
        <v>1069</v>
      </c>
      <c r="C106" s="13" t="s">
        <v>1015</v>
      </c>
      <c r="D106" s="13" t="s">
        <v>1016</v>
      </c>
      <c r="E106" s="25">
        <v>3</v>
      </c>
      <c r="F106" s="49"/>
      <c r="G106" s="50">
        <v>0.23</v>
      </c>
      <c r="H106" s="7">
        <f t="shared" si="12"/>
        <v>0</v>
      </c>
      <c r="I106" s="7">
        <f t="shared" si="13"/>
        <v>0</v>
      </c>
      <c r="J106" s="7">
        <f t="shared" si="14"/>
        <v>0</v>
      </c>
      <c r="K106" s="7">
        <f t="shared" si="15"/>
        <v>0</v>
      </c>
      <c r="L106" s="55"/>
    </row>
    <row r="107" spans="1:12" ht="30" x14ac:dyDescent="0.25">
      <c r="A107" s="13" t="s">
        <v>337</v>
      </c>
      <c r="B107" s="13" t="s">
        <v>1017</v>
      </c>
      <c r="C107" s="13" t="s">
        <v>1018</v>
      </c>
      <c r="D107" s="13" t="s">
        <v>1014</v>
      </c>
      <c r="E107" s="25">
        <v>5</v>
      </c>
      <c r="F107" s="49"/>
      <c r="G107" s="50">
        <v>0.23</v>
      </c>
      <c r="H107" s="7">
        <f t="shared" si="12"/>
        <v>0</v>
      </c>
      <c r="I107" s="7">
        <f t="shared" si="13"/>
        <v>0</v>
      </c>
      <c r="J107" s="7">
        <f t="shared" si="14"/>
        <v>0</v>
      </c>
      <c r="K107" s="7">
        <f t="shared" si="15"/>
        <v>0</v>
      </c>
      <c r="L107" s="55"/>
    </row>
    <row r="108" spans="1:12" ht="45" x14ac:dyDescent="0.25">
      <c r="A108" s="13" t="s">
        <v>338</v>
      </c>
      <c r="B108" s="13" t="s">
        <v>1019</v>
      </c>
      <c r="C108" s="13" t="s">
        <v>1020</v>
      </c>
      <c r="D108" s="13" t="s">
        <v>1014</v>
      </c>
      <c r="E108" s="25">
        <v>10</v>
      </c>
      <c r="F108" s="49"/>
      <c r="G108" s="50">
        <v>0.23</v>
      </c>
      <c r="H108" s="7">
        <f t="shared" si="12"/>
        <v>0</v>
      </c>
      <c r="I108" s="7">
        <f t="shared" si="13"/>
        <v>0</v>
      </c>
      <c r="J108" s="7">
        <f t="shared" si="14"/>
        <v>0</v>
      </c>
      <c r="K108" s="7">
        <f t="shared" si="15"/>
        <v>0</v>
      </c>
      <c r="L108" s="55"/>
    </row>
    <row r="109" spans="1:12" ht="30" x14ac:dyDescent="0.25">
      <c r="A109" s="13" t="s">
        <v>339</v>
      </c>
      <c r="B109" s="13" t="s">
        <v>1021</v>
      </c>
      <c r="C109" s="13" t="s">
        <v>1022</v>
      </c>
      <c r="D109" s="13" t="s">
        <v>1014</v>
      </c>
      <c r="E109" s="25">
        <v>10</v>
      </c>
      <c r="F109" s="49"/>
      <c r="G109" s="50">
        <v>0.23</v>
      </c>
      <c r="H109" s="7">
        <f t="shared" si="12"/>
        <v>0</v>
      </c>
      <c r="I109" s="7">
        <f t="shared" si="13"/>
        <v>0</v>
      </c>
      <c r="J109" s="7">
        <f t="shared" si="14"/>
        <v>0</v>
      </c>
      <c r="K109" s="7">
        <f t="shared" si="15"/>
        <v>0</v>
      </c>
      <c r="L109" s="55"/>
    </row>
    <row r="110" spans="1:12" ht="30" x14ac:dyDescent="0.25">
      <c r="A110" s="13" t="s">
        <v>340</v>
      </c>
      <c r="B110" s="13" t="s">
        <v>1023</v>
      </c>
      <c r="C110" s="13" t="s">
        <v>1024</v>
      </c>
      <c r="D110" s="13" t="s">
        <v>1014</v>
      </c>
      <c r="E110" s="25">
        <v>2</v>
      </c>
      <c r="F110" s="49"/>
      <c r="G110" s="50">
        <v>0.23</v>
      </c>
      <c r="H110" s="7">
        <f t="shared" si="12"/>
        <v>0</v>
      </c>
      <c r="I110" s="7">
        <f t="shared" si="13"/>
        <v>0</v>
      </c>
      <c r="J110" s="7">
        <f t="shared" si="14"/>
        <v>0</v>
      </c>
      <c r="K110" s="7">
        <f t="shared" si="15"/>
        <v>0</v>
      </c>
      <c r="L110" s="55"/>
    </row>
    <row r="111" spans="1:12" x14ac:dyDescent="0.25">
      <c r="A111" s="13" t="s">
        <v>341</v>
      </c>
      <c r="B111" s="13" t="s">
        <v>1025</v>
      </c>
      <c r="C111" s="13" t="s">
        <v>1026</v>
      </c>
      <c r="D111" s="13" t="s">
        <v>1014</v>
      </c>
      <c r="E111" s="25">
        <v>5</v>
      </c>
      <c r="F111" s="49"/>
      <c r="G111" s="50">
        <v>0.23</v>
      </c>
      <c r="H111" s="7">
        <f t="shared" si="12"/>
        <v>0</v>
      </c>
      <c r="I111" s="7">
        <f t="shared" si="13"/>
        <v>0</v>
      </c>
      <c r="J111" s="7">
        <f t="shared" si="14"/>
        <v>0</v>
      </c>
      <c r="K111" s="7">
        <f t="shared" si="15"/>
        <v>0</v>
      </c>
      <c r="L111" s="55"/>
    </row>
    <row r="112" spans="1:12" x14ac:dyDescent="0.25">
      <c r="A112" s="13" t="s">
        <v>342</v>
      </c>
      <c r="B112" s="13" t="s">
        <v>1027</v>
      </c>
      <c r="C112" s="13" t="s">
        <v>1028</v>
      </c>
      <c r="D112" s="13" t="s">
        <v>1014</v>
      </c>
      <c r="E112" s="25">
        <v>5</v>
      </c>
      <c r="F112" s="49"/>
      <c r="G112" s="50">
        <v>0.23</v>
      </c>
      <c r="H112" s="7">
        <f t="shared" si="12"/>
        <v>0</v>
      </c>
      <c r="I112" s="7">
        <f t="shared" si="13"/>
        <v>0</v>
      </c>
      <c r="J112" s="7">
        <f t="shared" si="14"/>
        <v>0</v>
      </c>
      <c r="K112" s="7">
        <f t="shared" si="15"/>
        <v>0</v>
      </c>
      <c r="L112" s="55"/>
    </row>
    <row r="113" spans="1:12" ht="30" x14ac:dyDescent="0.25">
      <c r="A113" s="13" t="s">
        <v>343</v>
      </c>
      <c r="B113" s="13" t="s">
        <v>1029</v>
      </c>
      <c r="C113" s="13" t="s">
        <v>1030</v>
      </c>
      <c r="D113" s="13" t="s">
        <v>1014</v>
      </c>
      <c r="E113" s="25">
        <v>20</v>
      </c>
      <c r="F113" s="49"/>
      <c r="G113" s="50">
        <v>0.23</v>
      </c>
      <c r="H113" s="7">
        <f t="shared" si="12"/>
        <v>0</v>
      </c>
      <c r="I113" s="7">
        <f t="shared" si="13"/>
        <v>0</v>
      </c>
      <c r="J113" s="7">
        <f t="shared" si="14"/>
        <v>0</v>
      </c>
      <c r="K113" s="7">
        <f t="shared" si="15"/>
        <v>0</v>
      </c>
      <c r="L113" s="55"/>
    </row>
    <row r="114" spans="1:12" ht="30" x14ac:dyDescent="0.25">
      <c r="A114" s="13" t="s">
        <v>344</v>
      </c>
      <c r="B114" s="13" t="s">
        <v>1029</v>
      </c>
      <c r="C114" s="13" t="s">
        <v>1031</v>
      </c>
      <c r="D114" s="13" t="s">
        <v>1014</v>
      </c>
      <c r="E114" s="25">
        <v>20</v>
      </c>
      <c r="F114" s="49"/>
      <c r="G114" s="50">
        <v>0.23</v>
      </c>
      <c r="H114" s="7">
        <f t="shared" si="12"/>
        <v>0</v>
      </c>
      <c r="I114" s="7">
        <f t="shared" si="13"/>
        <v>0</v>
      </c>
      <c r="J114" s="7">
        <f t="shared" si="14"/>
        <v>0</v>
      </c>
      <c r="K114" s="7">
        <f t="shared" si="15"/>
        <v>0</v>
      </c>
      <c r="L114" s="55"/>
    </row>
    <row r="115" spans="1:12" ht="45" x14ac:dyDescent="0.25">
      <c r="A115" s="13" t="s">
        <v>345</v>
      </c>
      <c r="B115" s="25" t="s">
        <v>1054</v>
      </c>
      <c r="C115" s="13" t="s">
        <v>1032</v>
      </c>
      <c r="D115" s="13" t="s">
        <v>1014</v>
      </c>
      <c r="E115" s="25">
        <v>2</v>
      </c>
      <c r="F115" s="49"/>
      <c r="G115" s="50">
        <v>0.23</v>
      </c>
      <c r="H115" s="7">
        <f t="shared" si="12"/>
        <v>0</v>
      </c>
      <c r="I115" s="7">
        <f t="shared" si="13"/>
        <v>0</v>
      </c>
      <c r="J115" s="7">
        <f t="shared" si="14"/>
        <v>0</v>
      </c>
      <c r="K115" s="7">
        <f t="shared" si="15"/>
        <v>0</v>
      </c>
      <c r="L115" s="55"/>
    </row>
    <row r="116" spans="1:12" ht="30" x14ac:dyDescent="0.25">
      <c r="A116" s="13" t="s">
        <v>346</v>
      </c>
      <c r="B116" s="13" t="s">
        <v>1033</v>
      </c>
      <c r="C116" s="25" t="s">
        <v>1034</v>
      </c>
      <c r="D116" s="13" t="s">
        <v>1014</v>
      </c>
      <c r="E116" s="25">
        <v>5</v>
      </c>
      <c r="F116" s="49"/>
      <c r="G116" s="50">
        <v>0.23</v>
      </c>
      <c r="H116" s="7">
        <f t="shared" si="12"/>
        <v>0</v>
      </c>
      <c r="I116" s="7">
        <f t="shared" si="13"/>
        <v>0</v>
      </c>
      <c r="J116" s="7">
        <f t="shared" si="14"/>
        <v>0</v>
      </c>
      <c r="K116" s="7">
        <f t="shared" si="15"/>
        <v>0</v>
      </c>
      <c r="L116" s="55"/>
    </row>
    <row r="117" spans="1:12" ht="30" x14ac:dyDescent="0.25">
      <c r="A117" s="13" t="s">
        <v>347</v>
      </c>
      <c r="B117" s="13" t="s">
        <v>1035</v>
      </c>
      <c r="C117" s="13" t="s">
        <v>1038</v>
      </c>
      <c r="D117" s="13" t="s">
        <v>35</v>
      </c>
      <c r="E117" s="13">
        <v>1</v>
      </c>
      <c r="F117" s="49"/>
      <c r="G117" s="50">
        <v>0.23</v>
      </c>
      <c r="H117" s="7">
        <f t="shared" si="12"/>
        <v>0</v>
      </c>
      <c r="I117" s="7">
        <f t="shared" si="13"/>
        <v>0</v>
      </c>
      <c r="J117" s="7">
        <f t="shared" si="14"/>
        <v>0</v>
      </c>
      <c r="K117" s="7">
        <f t="shared" si="15"/>
        <v>0</v>
      </c>
      <c r="L117" s="55"/>
    </row>
    <row r="118" spans="1:12" ht="60" x14ac:dyDescent="0.25">
      <c r="A118" s="13" t="s">
        <v>348</v>
      </c>
      <c r="B118" s="13" t="s">
        <v>1036</v>
      </c>
      <c r="C118" s="13" t="s">
        <v>1037</v>
      </c>
      <c r="D118" s="13" t="s">
        <v>741</v>
      </c>
      <c r="E118" s="13">
        <v>2</v>
      </c>
      <c r="F118" s="49"/>
      <c r="G118" s="50">
        <v>0.23</v>
      </c>
      <c r="H118" s="7">
        <f t="shared" si="12"/>
        <v>0</v>
      </c>
      <c r="I118" s="7">
        <f t="shared" si="13"/>
        <v>0</v>
      </c>
      <c r="J118" s="7">
        <f t="shared" si="14"/>
        <v>0</v>
      </c>
      <c r="K118" s="7">
        <f t="shared" si="15"/>
        <v>0</v>
      </c>
      <c r="L118" s="55"/>
    </row>
    <row r="119" spans="1:12" ht="30" x14ac:dyDescent="0.25">
      <c r="A119" s="13" t="s">
        <v>349</v>
      </c>
      <c r="B119" s="5" t="s">
        <v>99</v>
      </c>
      <c r="C119" s="5" t="s">
        <v>1053</v>
      </c>
      <c r="D119" s="5" t="s">
        <v>806</v>
      </c>
      <c r="E119" s="5">
        <v>2</v>
      </c>
      <c r="F119" s="49"/>
      <c r="G119" s="50">
        <v>0.23</v>
      </c>
      <c r="H119" s="7">
        <f t="shared" si="12"/>
        <v>0</v>
      </c>
      <c r="I119" s="7">
        <f t="shared" si="13"/>
        <v>0</v>
      </c>
      <c r="J119" s="7">
        <f t="shared" si="14"/>
        <v>0</v>
      </c>
      <c r="K119" s="7">
        <f t="shared" si="15"/>
        <v>0</v>
      </c>
      <c r="L119" s="55"/>
    </row>
    <row r="120" spans="1:12" ht="45" x14ac:dyDescent="0.25">
      <c r="A120" s="13" t="s">
        <v>350</v>
      </c>
      <c r="B120" s="5" t="s">
        <v>230</v>
      </c>
      <c r="C120" s="5" t="s">
        <v>1068</v>
      </c>
      <c r="D120" s="5" t="s">
        <v>1067</v>
      </c>
      <c r="E120" s="5">
        <v>1</v>
      </c>
      <c r="F120" s="49"/>
      <c r="G120" s="50">
        <v>0.23</v>
      </c>
      <c r="H120" s="7">
        <f t="shared" si="12"/>
        <v>0</v>
      </c>
      <c r="I120" s="7">
        <f t="shared" si="13"/>
        <v>0</v>
      </c>
      <c r="J120" s="7">
        <f t="shared" si="14"/>
        <v>0</v>
      </c>
      <c r="K120" s="7">
        <f t="shared" si="15"/>
        <v>0</v>
      </c>
      <c r="L120" s="55"/>
    </row>
    <row r="121" spans="1:12" ht="30" x14ac:dyDescent="0.25">
      <c r="A121" s="13" t="s">
        <v>351</v>
      </c>
      <c r="B121" s="5" t="s">
        <v>51</v>
      </c>
      <c r="C121" s="5" t="s">
        <v>1055</v>
      </c>
      <c r="D121" s="5" t="s">
        <v>1</v>
      </c>
      <c r="E121" s="5">
        <v>2</v>
      </c>
      <c r="F121" s="49"/>
      <c r="G121" s="50">
        <v>0.23</v>
      </c>
      <c r="H121" s="7">
        <f t="shared" si="12"/>
        <v>0</v>
      </c>
      <c r="I121" s="7">
        <f t="shared" si="13"/>
        <v>0</v>
      </c>
      <c r="J121" s="7">
        <f t="shared" si="14"/>
        <v>0</v>
      </c>
      <c r="K121" s="7">
        <f t="shared" si="15"/>
        <v>0</v>
      </c>
      <c r="L121" s="55"/>
    </row>
    <row r="122" spans="1:12" ht="30" x14ac:dyDescent="0.25">
      <c r="A122" s="13" t="s">
        <v>352</v>
      </c>
      <c r="B122" s="5" t="s">
        <v>51</v>
      </c>
      <c r="C122" s="5" t="s">
        <v>810</v>
      </c>
      <c r="D122" s="5" t="s">
        <v>1</v>
      </c>
      <c r="E122" s="5">
        <v>3</v>
      </c>
      <c r="F122" s="49"/>
      <c r="G122" s="50">
        <v>0.23</v>
      </c>
      <c r="H122" s="7">
        <f t="shared" si="12"/>
        <v>0</v>
      </c>
      <c r="I122" s="7">
        <f t="shared" si="13"/>
        <v>0</v>
      </c>
      <c r="J122" s="7">
        <f t="shared" si="14"/>
        <v>0</v>
      </c>
      <c r="K122" s="7">
        <f t="shared" si="15"/>
        <v>0</v>
      </c>
      <c r="L122" s="55"/>
    </row>
    <row r="123" spans="1:12" ht="45.75" thickBot="1" x14ac:dyDescent="0.3">
      <c r="A123" s="13" t="s">
        <v>353</v>
      </c>
      <c r="B123" s="16" t="s">
        <v>231</v>
      </c>
      <c r="C123" s="16" t="s">
        <v>1128</v>
      </c>
      <c r="D123" s="16" t="s">
        <v>35</v>
      </c>
      <c r="E123" s="16">
        <v>1</v>
      </c>
      <c r="F123" s="53"/>
      <c r="G123" s="54">
        <v>0.23</v>
      </c>
      <c r="H123" s="18">
        <f t="shared" si="12"/>
        <v>0</v>
      </c>
      <c r="I123" s="18">
        <f t="shared" si="13"/>
        <v>0</v>
      </c>
      <c r="J123" s="18">
        <f t="shared" si="14"/>
        <v>0</v>
      </c>
      <c r="K123" s="18">
        <f t="shared" si="15"/>
        <v>0</v>
      </c>
      <c r="L123" s="55"/>
    </row>
    <row r="124" spans="1:12" ht="47.25" customHeight="1" thickBot="1" x14ac:dyDescent="0.3">
      <c r="A124" s="60" t="s">
        <v>1096</v>
      </c>
      <c r="B124" s="60"/>
      <c r="C124" s="60"/>
      <c r="D124" s="60"/>
      <c r="E124" s="60"/>
      <c r="F124" s="40">
        <f>SUM(F5:F123)</f>
        <v>0</v>
      </c>
      <c r="G124" s="41" t="s">
        <v>1102</v>
      </c>
      <c r="H124" s="40">
        <f t="shared" ref="H124:K124" si="16">SUM(H5:H123)</f>
        <v>0</v>
      </c>
      <c r="I124" s="40">
        <f t="shared" si="16"/>
        <v>0</v>
      </c>
      <c r="J124" s="40">
        <f t="shared" si="16"/>
        <v>0</v>
      </c>
      <c r="K124" s="40">
        <f t="shared" si="16"/>
        <v>0</v>
      </c>
      <c r="L124" s="22"/>
    </row>
    <row r="125" spans="1:12" x14ac:dyDescent="0.25">
      <c r="G125" s="1"/>
      <c r="H125" s="26"/>
      <c r="J125" s="26"/>
    </row>
    <row r="126" spans="1:12" x14ac:dyDescent="0.25">
      <c r="G126" s="1"/>
      <c r="H126" s="26"/>
      <c r="J126" s="26"/>
    </row>
    <row r="127" spans="1:12" x14ac:dyDescent="0.25">
      <c r="G127" s="1"/>
    </row>
    <row r="128" spans="1:12" x14ac:dyDescent="0.25">
      <c r="G128" s="1"/>
    </row>
    <row r="129" spans="7:7" x14ac:dyDescent="0.25">
      <c r="G129" s="1"/>
    </row>
  </sheetData>
  <sheetProtection algorithmName="SHA-512" hashValue="KgJSZUBHRk6S+f6Bir1dHZygI4SDHekEW9+S91z6tvCoPe8eeMrxWK4qLvmI85YH5gYxoZz4E6DnUDSbJeUVTA==" saltValue="+8/+iCCLdcwAOiJiG8Zhgw==" spinCount="100000" sheet="1" objects="1" scenarios="1"/>
  <mergeCells count="2">
    <mergeCell ref="A124:E124"/>
    <mergeCell ref="A2:K2"/>
  </mergeCells>
  <phoneticPr fontId="1"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C614C-3C77-4BA6-8959-AB2848ECA84D}">
  <dimension ref="A1:L19"/>
  <sheetViews>
    <sheetView workbookViewId="0">
      <selection activeCell="C7" sqref="C7"/>
    </sheetView>
  </sheetViews>
  <sheetFormatPr defaultColWidth="8.7109375" defaultRowHeight="15" x14ac:dyDescent="0.25"/>
  <cols>
    <col min="1" max="1" width="4.28515625" style="27" customWidth="1"/>
    <col min="2" max="2" width="29.140625" style="27" customWidth="1"/>
    <col min="3" max="3" width="60.42578125" style="27" customWidth="1"/>
    <col min="4" max="4" width="18.7109375" style="30" customWidth="1"/>
    <col min="5" max="5" width="8.7109375" style="27"/>
    <col min="6" max="6" width="12.42578125" style="27" customWidth="1"/>
    <col min="7" max="7" width="10.28515625" style="27" customWidth="1"/>
    <col min="8" max="8" width="11.85546875" style="27" customWidth="1"/>
    <col min="9" max="9" width="11.5703125" style="27" customWidth="1"/>
    <col min="10" max="10" width="11.7109375" style="27" customWidth="1"/>
    <col min="11" max="11" width="21.5703125" style="27" customWidth="1"/>
    <col min="12" max="12" width="41.5703125" style="27" customWidth="1"/>
    <col min="13" max="16384" width="8.7109375" style="27"/>
  </cols>
  <sheetData>
    <row r="1" spans="1:12" ht="39.75" customHeight="1" x14ac:dyDescent="0.25">
      <c r="A1" s="57" t="s">
        <v>1095</v>
      </c>
      <c r="B1" s="58"/>
      <c r="C1" s="58"/>
      <c r="D1" s="58"/>
      <c r="E1" s="58"/>
      <c r="F1" s="58"/>
      <c r="G1" s="58"/>
      <c r="H1" s="58"/>
      <c r="I1" s="58"/>
      <c r="J1" s="58"/>
      <c r="K1" s="58"/>
      <c r="L1" s="43" t="s">
        <v>1131</v>
      </c>
    </row>
    <row r="2" spans="1:12" ht="38.25" x14ac:dyDescent="0.25">
      <c r="A2" s="2" t="s">
        <v>232</v>
      </c>
      <c r="B2" s="2" t="s">
        <v>233</v>
      </c>
      <c r="C2" s="2" t="s">
        <v>1104</v>
      </c>
      <c r="D2" s="2" t="s">
        <v>234</v>
      </c>
      <c r="E2" s="2" t="s">
        <v>1105</v>
      </c>
      <c r="F2" s="2" t="s">
        <v>1106</v>
      </c>
      <c r="G2" s="2" t="s">
        <v>1107</v>
      </c>
      <c r="H2" s="2" t="s">
        <v>1108</v>
      </c>
      <c r="I2" s="3" t="s">
        <v>1109</v>
      </c>
      <c r="J2" s="2" t="s">
        <v>1110</v>
      </c>
      <c r="K2" s="2" t="s">
        <v>1111</v>
      </c>
      <c r="L2" s="2" t="s">
        <v>1093</v>
      </c>
    </row>
    <row r="3" spans="1:12" x14ac:dyDescent="0.25">
      <c r="A3" s="21">
        <v>1</v>
      </c>
      <c r="B3" s="21">
        <v>2</v>
      </c>
      <c r="C3" s="5">
        <v>3</v>
      </c>
      <c r="D3" s="21">
        <v>4</v>
      </c>
      <c r="E3" s="21">
        <v>5</v>
      </c>
      <c r="F3" s="21">
        <v>6</v>
      </c>
      <c r="G3" s="21">
        <v>7</v>
      </c>
      <c r="H3" s="21">
        <v>8</v>
      </c>
      <c r="I3" s="21">
        <v>9</v>
      </c>
      <c r="J3" s="21">
        <v>10</v>
      </c>
      <c r="K3" s="21">
        <v>11</v>
      </c>
      <c r="L3" s="21">
        <v>12</v>
      </c>
    </row>
    <row r="4" spans="1:12" ht="60" x14ac:dyDescent="0.25">
      <c r="A4" s="5" t="s">
        <v>235</v>
      </c>
      <c r="B4" s="5" t="s">
        <v>16</v>
      </c>
      <c r="C4" s="6" t="s">
        <v>1112</v>
      </c>
      <c r="D4" s="5" t="s">
        <v>608</v>
      </c>
      <c r="E4" s="5">
        <v>3</v>
      </c>
      <c r="F4" s="49"/>
      <c r="G4" s="50">
        <v>0.23</v>
      </c>
      <c r="H4" s="7">
        <f t="shared" ref="H4:H6" si="0">F4*G4</f>
        <v>0</v>
      </c>
      <c r="I4" s="7">
        <f t="shared" ref="I4:I6" si="1">F4*E4</f>
        <v>0</v>
      </c>
      <c r="J4" s="7">
        <f t="shared" ref="J4:J6" si="2">H4*E4</f>
        <v>0</v>
      </c>
      <c r="K4" s="7">
        <f t="shared" ref="K4:K6" si="3">I4+J4</f>
        <v>0</v>
      </c>
      <c r="L4" s="55"/>
    </row>
    <row r="5" spans="1:12" ht="35.25" customHeight="1" x14ac:dyDescent="0.25">
      <c r="A5" s="5" t="s">
        <v>236</v>
      </c>
      <c r="B5" s="5" t="s">
        <v>1057</v>
      </c>
      <c r="C5" s="6" t="s">
        <v>1058</v>
      </c>
      <c r="D5" s="5" t="s">
        <v>565</v>
      </c>
      <c r="E5" s="5">
        <v>1</v>
      </c>
      <c r="F5" s="49"/>
      <c r="G5" s="50">
        <v>0.23</v>
      </c>
      <c r="H5" s="7">
        <f t="shared" si="0"/>
        <v>0</v>
      </c>
      <c r="I5" s="7">
        <f t="shared" si="1"/>
        <v>0</v>
      </c>
      <c r="J5" s="7">
        <f t="shared" si="2"/>
        <v>0</v>
      </c>
      <c r="K5" s="7">
        <f t="shared" si="3"/>
        <v>0</v>
      </c>
      <c r="L5" s="55"/>
    </row>
    <row r="6" spans="1:12" ht="120" x14ac:dyDescent="0.25">
      <c r="A6" s="5" t="s">
        <v>237</v>
      </c>
      <c r="B6" s="5" t="s">
        <v>1042</v>
      </c>
      <c r="C6" s="14" t="s">
        <v>1091</v>
      </c>
      <c r="D6" s="5" t="s">
        <v>807</v>
      </c>
      <c r="E6" s="28">
        <v>5</v>
      </c>
      <c r="F6" s="49"/>
      <c r="G6" s="50">
        <v>0.23</v>
      </c>
      <c r="H6" s="7">
        <f t="shared" si="0"/>
        <v>0</v>
      </c>
      <c r="I6" s="7">
        <f t="shared" si="1"/>
        <v>0</v>
      </c>
      <c r="J6" s="7">
        <f t="shared" si="2"/>
        <v>0</v>
      </c>
      <c r="K6" s="7">
        <f t="shared" si="3"/>
        <v>0</v>
      </c>
      <c r="L6" s="55"/>
    </row>
    <row r="7" spans="1:12" ht="120" x14ac:dyDescent="0.25">
      <c r="A7" s="5" t="s">
        <v>238</v>
      </c>
      <c r="B7" s="5" t="s">
        <v>809</v>
      </c>
      <c r="C7" s="6" t="s">
        <v>1090</v>
      </c>
      <c r="D7" s="5" t="s">
        <v>807</v>
      </c>
      <c r="E7" s="5">
        <v>2</v>
      </c>
      <c r="F7" s="49"/>
      <c r="G7" s="50">
        <v>0.23</v>
      </c>
      <c r="H7" s="7">
        <f>F7*G7</f>
        <v>0</v>
      </c>
      <c r="I7" s="7">
        <f>F7*E7</f>
        <v>0</v>
      </c>
      <c r="J7" s="7">
        <f>H7*E7</f>
        <v>0</v>
      </c>
      <c r="K7" s="7">
        <f>I7+J7</f>
        <v>0</v>
      </c>
      <c r="L7" s="55"/>
    </row>
    <row r="8" spans="1:12" ht="120" x14ac:dyDescent="0.25">
      <c r="A8" s="5" t="s">
        <v>239</v>
      </c>
      <c r="B8" s="5" t="s">
        <v>808</v>
      </c>
      <c r="C8" s="6" t="s">
        <v>1089</v>
      </c>
      <c r="D8" s="5" t="s">
        <v>565</v>
      </c>
      <c r="E8" s="5">
        <v>2</v>
      </c>
      <c r="F8" s="49"/>
      <c r="G8" s="50">
        <v>0.23</v>
      </c>
      <c r="H8" s="7">
        <f>F8*G8</f>
        <v>0</v>
      </c>
      <c r="I8" s="7">
        <f>F8*E8</f>
        <v>0</v>
      </c>
      <c r="J8" s="7">
        <f>H8*E8</f>
        <v>0</v>
      </c>
      <c r="K8" s="7">
        <f>I8+J8</f>
        <v>0</v>
      </c>
      <c r="L8" s="55"/>
    </row>
    <row r="9" spans="1:12" ht="165" x14ac:dyDescent="0.25">
      <c r="A9" s="5" t="s">
        <v>240</v>
      </c>
      <c r="B9" s="5" t="s">
        <v>77</v>
      </c>
      <c r="C9" s="6" t="s">
        <v>1088</v>
      </c>
      <c r="D9" s="5" t="s">
        <v>35</v>
      </c>
      <c r="E9" s="5">
        <v>1</v>
      </c>
      <c r="F9" s="49"/>
      <c r="G9" s="50">
        <v>0.23</v>
      </c>
      <c r="H9" s="7">
        <f t="shared" ref="H9:H18" si="4">F9*G9</f>
        <v>0</v>
      </c>
      <c r="I9" s="7">
        <f t="shared" ref="I9:I18" si="5">F9*E9</f>
        <v>0</v>
      </c>
      <c r="J9" s="7">
        <f t="shared" ref="J9:J18" si="6">H9*E9</f>
        <v>0</v>
      </c>
      <c r="K9" s="7">
        <f t="shared" ref="K9:K18" si="7">I9+J9</f>
        <v>0</v>
      </c>
      <c r="L9" s="55"/>
    </row>
    <row r="10" spans="1:12" ht="165" x14ac:dyDescent="0.25">
      <c r="A10" s="5" t="s">
        <v>241</v>
      </c>
      <c r="B10" s="5" t="s">
        <v>76</v>
      </c>
      <c r="C10" s="6" t="s">
        <v>1087</v>
      </c>
      <c r="D10" s="5" t="s">
        <v>35</v>
      </c>
      <c r="E10" s="5">
        <v>1</v>
      </c>
      <c r="F10" s="49"/>
      <c r="G10" s="50">
        <v>0.23</v>
      </c>
      <c r="H10" s="7">
        <f t="shared" si="4"/>
        <v>0</v>
      </c>
      <c r="I10" s="7">
        <f t="shared" si="5"/>
        <v>0</v>
      </c>
      <c r="J10" s="7">
        <f t="shared" si="6"/>
        <v>0</v>
      </c>
      <c r="K10" s="7">
        <f t="shared" si="7"/>
        <v>0</v>
      </c>
      <c r="L10" s="55"/>
    </row>
    <row r="11" spans="1:12" ht="30" x14ac:dyDescent="0.25">
      <c r="A11" s="5" t="s">
        <v>242</v>
      </c>
      <c r="B11" s="5" t="s">
        <v>561</v>
      </c>
      <c r="C11" s="6" t="s">
        <v>562</v>
      </c>
      <c r="D11" s="5" t="s">
        <v>35</v>
      </c>
      <c r="E11" s="5">
        <v>1</v>
      </c>
      <c r="F11" s="49"/>
      <c r="G11" s="50">
        <v>0.23</v>
      </c>
      <c r="H11" s="7">
        <f t="shared" si="4"/>
        <v>0</v>
      </c>
      <c r="I11" s="7">
        <f t="shared" si="5"/>
        <v>0</v>
      </c>
      <c r="J11" s="7">
        <f t="shared" si="6"/>
        <v>0</v>
      </c>
      <c r="K11" s="7">
        <f t="shared" si="7"/>
        <v>0</v>
      </c>
      <c r="L11" s="55"/>
    </row>
    <row r="12" spans="1:12" ht="30" x14ac:dyDescent="0.25">
      <c r="A12" s="5" t="s">
        <v>243</v>
      </c>
      <c r="B12" s="13" t="s">
        <v>1056</v>
      </c>
      <c r="C12" s="14" t="s">
        <v>882</v>
      </c>
      <c r="D12" s="13" t="s">
        <v>565</v>
      </c>
      <c r="E12" s="13">
        <v>2</v>
      </c>
      <c r="F12" s="49"/>
      <c r="G12" s="50">
        <v>0.23</v>
      </c>
      <c r="H12" s="7">
        <f t="shared" si="4"/>
        <v>0</v>
      </c>
      <c r="I12" s="7">
        <f t="shared" si="5"/>
        <v>0</v>
      </c>
      <c r="J12" s="7">
        <f t="shared" si="6"/>
        <v>0</v>
      </c>
      <c r="K12" s="7">
        <f t="shared" si="7"/>
        <v>0</v>
      </c>
      <c r="L12" s="55"/>
    </row>
    <row r="13" spans="1:12" ht="120" x14ac:dyDescent="0.25">
      <c r="A13" s="5" t="s">
        <v>244</v>
      </c>
      <c r="B13" s="5" t="s">
        <v>612</v>
      </c>
      <c r="C13" s="6" t="s">
        <v>1074</v>
      </c>
      <c r="D13" s="5" t="s">
        <v>558</v>
      </c>
      <c r="E13" s="5">
        <v>1</v>
      </c>
      <c r="F13" s="49"/>
      <c r="G13" s="50">
        <v>0.23</v>
      </c>
      <c r="H13" s="7">
        <f t="shared" si="4"/>
        <v>0</v>
      </c>
      <c r="I13" s="7">
        <f t="shared" si="5"/>
        <v>0</v>
      </c>
      <c r="J13" s="7">
        <f t="shared" si="6"/>
        <v>0</v>
      </c>
      <c r="K13" s="7">
        <f t="shared" si="7"/>
        <v>0</v>
      </c>
      <c r="L13" s="55"/>
    </row>
    <row r="14" spans="1:12" ht="120" x14ac:dyDescent="0.25">
      <c r="A14" s="5" t="s">
        <v>245</v>
      </c>
      <c r="B14" s="5" t="s">
        <v>615</v>
      </c>
      <c r="C14" s="6" t="s">
        <v>1075</v>
      </c>
      <c r="D14" s="5" t="s">
        <v>565</v>
      </c>
      <c r="E14" s="5">
        <v>1</v>
      </c>
      <c r="F14" s="49"/>
      <c r="G14" s="50">
        <v>0.23</v>
      </c>
      <c r="H14" s="7">
        <f t="shared" si="4"/>
        <v>0</v>
      </c>
      <c r="I14" s="7">
        <f t="shared" si="5"/>
        <v>0</v>
      </c>
      <c r="J14" s="7">
        <f t="shared" si="6"/>
        <v>0</v>
      </c>
      <c r="K14" s="7">
        <f t="shared" si="7"/>
        <v>0</v>
      </c>
      <c r="L14" s="55"/>
    </row>
    <row r="15" spans="1:12" ht="120" x14ac:dyDescent="0.25">
      <c r="A15" s="5" t="s">
        <v>246</v>
      </c>
      <c r="B15" s="5" t="s">
        <v>613</v>
      </c>
      <c r="C15" s="6" t="s">
        <v>1076</v>
      </c>
      <c r="D15" s="5" t="s">
        <v>614</v>
      </c>
      <c r="E15" s="5">
        <f>1+1</f>
        <v>2</v>
      </c>
      <c r="F15" s="49"/>
      <c r="G15" s="50">
        <v>0.23</v>
      </c>
      <c r="H15" s="7">
        <f t="shared" si="4"/>
        <v>0</v>
      </c>
      <c r="I15" s="7">
        <f t="shared" si="5"/>
        <v>0</v>
      </c>
      <c r="J15" s="7">
        <f t="shared" si="6"/>
        <v>0</v>
      </c>
      <c r="K15" s="7">
        <f t="shared" si="7"/>
        <v>0</v>
      </c>
      <c r="L15" s="55"/>
    </row>
    <row r="16" spans="1:12" ht="45" x14ac:dyDescent="0.25">
      <c r="A16" s="5" t="s">
        <v>247</v>
      </c>
      <c r="B16" s="5" t="s">
        <v>633</v>
      </c>
      <c r="C16" s="6" t="s">
        <v>1073</v>
      </c>
      <c r="D16" s="5" t="s">
        <v>41</v>
      </c>
      <c r="E16" s="5">
        <v>1</v>
      </c>
      <c r="F16" s="49"/>
      <c r="G16" s="50">
        <v>0.23</v>
      </c>
      <c r="H16" s="7">
        <f t="shared" si="4"/>
        <v>0</v>
      </c>
      <c r="I16" s="7">
        <f t="shared" si="5"/>
        <v>0</v>
      </c>
      <c r="J16" s="7">
        <f t="shared" si="6"/>
        <v>0</v>
      </c>
      <c r="K16" s="7">
        <f t="shared" si="7"/>
        <v>0</v>
      </c>
      <c r="L16" s="55"/>
    </row>
    <row r="17" spans="1:12" ht="30" x14ac:dyDescent="0.25">
      <c r="A17" s="5" t="s">
        <v>248</v>
      </c>
      <c r="B17" s="5" t="s">
        <v>648</v>
      </c>
      <c r="C17" s="6" t="s">
        <v>1071</v>
      </c>
      <c r="D17" s="5" t="s">
        <v>565</v>
      </c>
      <c r="E17" s="5">
        <v>2</v>
      </c>
      <c r="F17" s="49"/>
      <c r="G17" s="50">
        <v>0.23</v>
      </c>
      <c r="H17" s="7">
        <f t="shared" si="4"/>
        <v>0</v>
      </c>
      <c r="I17" s="7">
        <f t="shared" si="5"/>
        <v>0</v>
      </c>
      <c r="J17" s="7">
        <f t="shared" si="6"/>
        <v>0</v>
      </c>
      <c r="K17" s="7">
        <f t="shared" si="7"/>
        <v>0</v>
      </c>
      <c r="L17" s="55"/>
    </row>
    <row r="18" spans="1:12" ht="30.75" thickBot="1" x14ac:dyDescent="0.3">
      <c r="A18" s="5" t="s">
        <v>249</v>
      </c>
      <c r="B18" s="16" t="s">
        <v>636</v>
      </c>
      <c r="C18" s="17" t="s">
        <v>1072</v>
      </c>
      <c r="D18" s="16" t="s">
        <v>565</v>
      </c>
      <c r="E18" s="16">
        <v>1</v>
      </c>
      <c r="F18" s="49"/>
      <c r="G18" s="54">
        <v>0.23</v>
      </c>
      <c r="H18" s="18">
        <f t="shared" si="4"/>
        <v>0</v>
      </c>
      <c r="I18" s="18">
        <f t="shared" si="5"/>
        <v>0</v>
      </c>
      <c r="J18" s="18">
        <f t="shared" si="6"/>
        <v>0</v>
      </c>
      <c r="K18" s="18">
        <f t="shared" si="7"/>
        <v>0</v>
      </c>
      <c r="L18" s="55"/>
    </row>
    <row r="19" spans="1:12" ht="30.75" customHeight="1" thickBot="1" x14ac:dyDescent="0.3">
      <c r="A19" s="61" t="s">
        <v>1096</v>
      </c>
      <c r="B19" s="62"/>
      <c r="C19" s="62"/>
      <c r="D19" s="62"/>
      <c r="E19" s="63"/>
      <c r="F19" s="37">
        <f>SUM(F4:F18)</f>
        <v>0</v>
      </c>
      <c r="G19" s="38" t="s">
        <v>1101</v>
      </c>
      <c r="H19" s="37">
        <f t="shared" ref="H19:K19" si="8">SUM(H4:H18)</f>
        <v>0</v>
      </c>
      <c r="I19" s="37">
        <f t="shared" si="8"/>
        <v>0</v>
      </c>
      <c r="J19" s="39">
        <f t="shared" si="8"/>
        <v>0</v>
      </c>
      <c r="K19" s="36">
        <f t="shared" si="8"/>
        <v>0</v>
      </c>
      <c r="L19" s="29"/>
    </row>
  </sheetData>
  <sheetProtection algorithmName="SHA-512" hashValue="oFRPI6DL3tMOSoOI4jfwV2G6WoTfCxP/sCO1WRE9BTQbNaU7rgO99StynLY2uyO8HDn+YQxbz3SL7gXQCic9ZA==" saltValue="NFH8YuJvAJG09LnLJVTJuQ==" spinCount="100000" sheet="1" objects="1" scenarios="1"/>
  <sortState xmlns:xlrd2="http://schemas.microsoft.com/office/spreadsheetml/2017/richdata2" ref="B5:E18">
    <sortCondition ref="B4:B18"/>
  </sortState>
  <mergeCells count="2">
    <mergeCell ref="A19:E19"/>
    <mergeCell ref="A1:K1"/>
  </mergeCells>
  <phoneticPr fontId="1"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34F3-615B-4AB6-8B3F-303E2DE9F8C2}">
  <dimension ref="A2:M15"/>
  <sheetViews>
    <sheetView tabSelected="1" workbookViewId="0">
      <selection activeCell="F5" sqref="F5"/>
    </sheetView>
  </sheetViews>
  <sheetFormatPr defaultRowHeight="15" x14ac:dyDescent="0.25"/>
  <cols>
    <col min="1" max="1" width="3.28515625" style="20" bestFit="1" customWidth="1"/>
    <col min="2" max="2" width="29.140625" style="20" customWidth="1"/>
    <col min="3" max="3" width="55.85546875" style="20" customWidth="1"/>
    <col min="4" max="4" width="15.5703125" style="20" customWidth="1"/>
    <col min="5" max="5" width="9.140625" style="20"/>
    <col min="6" max="6" width="19.42578125" style="20" customWidth="1"/>
    <col min="7" max="7" width="16.140625" style="20" customWidth="1"/>
    <col min="8" max="8" width="12.7109375" style="20" customWidth="1"/>
    <col min="9" max="9" width="19.5703125" style="20" customWidth="1"/>
    <col min="10" max="10" width="12.85546875" style="20" customWidth="1"/>
    <col min="11" max="11" width="23" style="20" customWidth="1"/>
    <col min="12" max="12" width="31.85546875" style="20" customWidth="1"/>
    <col min="13" max="16384" width="9.140625" style="20"/>
  </cols>
  <sheetData>
    <row r="2" spans="1:13" s="31" customFormat="1" ht="39" customHeight="1" x14ac:dyDescent="0.25">
      <c r="A2" s="64" t="s">
        <v>1103</v>
      </c>
      <c r="B2" s="64"/>
      <c r="C2" s="64"/>
      <c r="D2" s="64"/>
      <c r="E2" s="64"/>
      <c r="F2" s="64"/>
      <c r="G2" s="64"/>
      <c r="H2" s="64"/>
      <c r="I2" s="64"/>
      <c r="J2" s="64"/>
      <c r="K2" s="64"/>
      <c r="L2" s="44" t="s">
        <v>1131</v>
      </c>
    </row>
    <row r="3" spans="1:13" ht="38.25" x14ac:dyDescent="0.25">
      <c r="A3" s="2" t="s">
        <v>232</v>
      </c>
      <c r="B3" s="2" t="s">
        <v>233</v>
      </c>
      <c r="C3" s="2" t="s">
        <v>1104</v>
      </c>
      <c r="D3" s="2" t="s">
        <v>234</v>
      </c>
      <c r="E3" s="2" t="s">
        <v>1105</v>
      </c>
      <c r="F3" s="2" t="s">
        <v>1106</v>
      </c>
      <c r="G3" s="2" t="s">
        <v>1107</v>
      </c>
      <c r="H3" s="2" t="s">
        <v>1108</v>
      </c>
      <c r="I3" s="3" t="s">
        <v>1109</v>
      </c>
      <c r="J3" s="2" t="s">
        <v>1110</v>
      </c>
      <c r="K3" s="2" t="s">
        <v>1111</v>
      </c>
      <c r="L3" s="2" t="s">
        <v>1093</v>
      </c>
    </row>
    <row r="4" spans="1:13" x14ac:dyDescent="0.25">
      <c r="A4" s="21">
        <v>1</v>
      </c>
      <c r="B4" s="21">
        <v>2</v>
      </c>
      <c r="C4" s="21">
        <v>3</v>
      </c>
      <c r="D4" s="21">
        <v>4</v>
      </c>
      <c r="E4" s="21">
        <v>5</v>
      </c>
      <c r="F4" s="21">
        <v>6</v>
      </c>
      <c r="G4" s="21">
        <v>7</v>
      </c>
      <c r="H4" s="21">
        <v>8</v>
      </c>
      <c r="I4" s="21">
        <v>9</v>
      </c>
      <c r="J4" s="21">
        <v>10</v>
      </c>
      <c r="K4" s="21">
        <v>11</v>
      </c>
      <c r="L4" s="21">
        <v>12</v>
      </c>
    </row>
    <row r="5" spans="1:13" ht="60" x14ac:dyDescent="0.25">
      <c r="A5" s="5" t="s">
        <v>235</v>
      </c>
      <c r="B5" s="5" t="s">
        <v>79</v>
      </c>
      <c r="C5" s="6" t="s">
        <v>1079</v>
      </c>
      <c r="D5" s="5" t="s">
        <v>35</v>
      </c>
      <c r="E5" s="5">
        <v>1</v>
      </c>
      <c r="F5" s="49"/>
      <c r="G5" s="50">
        <v>0.23</v>
      </c>
      <c r="H5" s="7">
        <f t="shared" ref="H5:H7" si="0">F5*G5</f>
        <v>0</v>
      </c>
      <c r="I5" s="7">
        <f t="shared" ref="I5:I7" si="1">F5*E5</f>
        <v>0</v>
      </c>
      <c r="J5" s="7">
        <f t="shared" ref="J5:J7" si="2">H5*E5</f>
        <v>0</v>
      </c>
      <c r="K5" s="7">
        <f t="shared" ref="K5:K7" si="3">I5+J5</f>
        <v>0</v>
      </c>
      <c r="L5" s="55"/>
    </row>
    <row r="6" spans="1:13" ht="60" x14ac:dyDescent="0.25">
      <c r="A6" s="5" t="s">
        <v>236</v>
      </c>
      <c r="B6" s="5" t="s">
        <v>78</v>
      </c>
      <c r="C6" s="6" t="s">
        <v>1077</v>
      </c>
      <c r="D6" s="5" t="s">
        <v>35</v>
      </c>
      <c r="E6" s="5">
        <v>1</v>
      </c>
      <c r="F6" s="49"/>
      <c r="G6" s="50">
        <v>0.23</v>
      </c>
      <c r="H6" s="7">
        <f t="shared" si="0"/>
        <v>0</v>
      </c>
      <c r="I6" s="7">
        <f t="shared" si="1"/>
        <v>0</v>
      </c>
      <c r="J6" s="7">
        <f t="shared" si="2"/>
        <v>0</v>
      </c>
      <c r="K6" s="7">
        <f t="shared" si="3"/>
        <v>0</v>
      </c>
      <c r="L6" s="55"/>
    </row>
    <row r="7" spans="1:13" ht="45" x14ac:dyDescent="0.25">
      <c r="A7" s="5" t="s">
        <v>237</v>
      </c>
      <c r="B7" s="5" t="s">
        <v>80</v>
      </c>
      <c r="C7" s="6" t="s">
        <v>81</v>
      </c>
      <c r="D7" s="5" t="s">
        <v>1078</v>
      </c>
      <c r="E7" s="5">
        <v>6</v>
      </c>
      <c r="F7" s="49"/>
      <c r="G7" s="50">
        <v>0.23</v>
      </c>
      <c r="H7" s="7">
        <f t="shared" si="0"/>
        <v>0</v>
      </c>
      <c r="I7" s="7">
        <f t="shared" si="1"/>
        <v>0</v>
      </c>
      <c r="J7" s="7">
        <f t="shared" si="2"/>
        <v>0</v>
      </c>
      <c r="K7" s="7">
        <f t="shared" si="3"/>
        <v>0</v>
      </c>
      <c r="L7" s="55"/>
    </row>
    <row r="8" spans="1:13" ht="54.75" customHeight="1" x14ac:dyDescent="0.25">
      <c r="A8" s="5" t="s">
        <v>238</v>
      </c>
      <c r="B8" s="5" t="s">
        <v>82</v>
      </c>
      <c r="C8" s="6" t="s">
        <v>83</v>
      </c>
      <c r="D8" s="5" t="s">
        <v>1078</v>
      </c>
      <c r="E8" s="5">
        <v>4</v>
      </c>
      <c r="F8" s="49"/>
      <c r="G8" s="50">
        <v>0.23</v>
      </c>
      <c r="H8" s="7">
        <f>F8*G8</f>
        <v>0</v>
      </c>
      <c r="I8" s="7">
        <f>F8*E8</f>
        <v>0</v>
      </c>
      <c r="J8" s="7">
        <f>H8*E8</f>
        <v>0</v>
      </c>
      <c r="K8" s="7">
        <f>I8+J8</f>
        <v>0</v>
      </c>
      <c r="L8" s="55"/>
    </row>
    <row r="9" spans="1:13" ht="35.25" customHeight="1" x14ac:dyDescent="0.25">
      <c r="A9" s="59" t="s">
        <v>1096</v>
      </c>
      <c r="B9" s="59"/>
      <c r="C9" s="59"/>
      <c r="D9" s="59"/>
      <c r="E9" s="59"/>
      <c r="F9" s="45">
        <f>SUM(F5:F8)</f>
        <v>0</v>
      </c>
      <c r="G9" s="46" t="s">
        <v>1130</v>
      </c>
      <c r="H9" s="45">
        <f t="shared" ref="H9:K9" si="4">SUM(H5:H8)</f>
        <v>0</v>
      </c>
      <c r="I9" s="45">
        <f t="shared" si="4"/>
        <v>0</v>
      </c>
      <c r="J9" s="45">
        <f t="shared" si="4"/>
        <v>0</v>
      </c>
      <c r="K9" s="45">
        <f t="shared" si="4"/>
        <v>0</v>
      </c>
      <c r="L9" s="32"/>
      <c r="M9" s="22"/>
    </row>
    <row r="10" spans="1:13" x14ac:dyDescent="0.25">
      <c r="F10" s="33"/>
      <c r="G10" s="34"/>
      <c r="H10" s="33"/>
      <c r="I10" s="33"/>
      <c r="J10" s="33"/>
      <c r="K10" s="33"/>
      <c r="L10" s="32"/>
    </row>
    <row r="11" spans="1:13" x14ac:dyDescent="0.25">
      <c r="B11" s="35"/>
      <c r="F11" s="33"/>
      <c r="G11" s="34"/>
      <c r="H11" s="33"/>
      <c r="I11" s="33"/>
      <c r="J11" s="33"/>
      <c r="K11" s="33"/>
      <c r="L11" s="32"/>
    </row>
    <row r="12" spans="1:13" x14ac:dyDescent="0.25">
      <c r="F12" s="33"/>
      <c r="G12" s="34"/>
      <c r="H12" s="33"/>
      <c r="I12" s="33"/>
      <c r="J12" s="33"/>
      <c r="K12" s="33"/>
      <c r="L12" s="32"/>
    </row>
    <row r="13" spans="1:13" x14ac:dyDescent="0.25">
      <c r="F13" s="33"/>
      <c r="G13" s="34"/>
      <c r="H13" s="33"/>
      <c r="I13" s="33"/>
      <c r="J13" s="33"/>
      <c r="K13" s="33"/>
      <c r="L13" s="32"/>
    </row>
    <row r="14" spans="1:13" x14ac:dyDescent="0.25">
      <c r="F14" s="33"/>
      <c r="G14" s="34"/>
      <c r="H14" s="33"/>
      <c r="I14" s="33"/>
      <c r="J14" s="33"/>
      <c r="K14" s="33"/>
      <c r="L14" s="32"/>
    </row>
    <row r="15" spans="1:13" x14ac:dyDescent="0.25">
      <c r="F15" s="33"/>
      <c r="G15" s="34"/>
      <c r="H15" s="33"/>
      <c r="I15" s="33"/>
      <c r="J15" s="33"/>
      <c r="K15" s="33"/>
      <c r="L15" s="32"/>
    </row>
  </sheetData>
  <sheetProtection algorithmName="SHA-512" hashValue="fldLsdf9IrAT1Q7lc9KYnoVwHFtEcXKDxy2I5DsQeanO89tFN0huAp0FKXvxTQ3nGSqMNqhBE5njPLdt16F72A==" saltValue="71oDuJc9Mglv7bhX/xVCCQ==" spinCount="100000" sheet="1" objects="1" scenarios="1"/>
  <sortState xmlns:xlrd2="http://schemas.microsoft.com/office/spreadsheetml/2017/richdata2" ref="B5:E8">
    <sortCondition ref="B5:B8"/>
  </sortState>
  <mergeCells count="2">
    <mergeCell ref="A9:E9"/>
    <mergeCell ref="A2:K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I część</vt:lpstr>
      <vt:lpstr>II część</vt:lpstr>
      <vt:lpstr>III część</vt:lpstr>
      <vt:lpstr>IV część</vt:lpstr>
      <vt:lpstr>V część</vt:lpstr>
      <vt:lpstr>'I część'!Obszar_wydruku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 gość</dc:creator>
  <cp:lastModifiedBy>Dąbrowski Łukasz</cp:lastModifiedBy>
  <cp:lastPrinted>2022-03-23T11:41:08Z</cp:lastPrinted>
  <dcterms:created xsi:type="dcterms:W3CDTF">2021-08-18T08:03:10Z</dcterms:created>
  <dcterms:modified xsi:type="dcterms:W3CDTF">2022-03-24T12:16:46Z</dcterms:modified>
</cp:coreProperties>
</file>