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21. Utrzymanie czystości\"/>
    </mc:Choice>
  </mc:AlternateContent>
  <xr:revisionPtr revIDLastSave="0" documentId="13_ncr:1_{D68F1C23-04AB-405D-AB4A-D6A4E4146B10}" xr6:coauthVersionLast="47" xr6:coauthVersionMax="47" xr10:uidLastSave="{00000000-0000-0000-0000-000000000000}"/>
  <bookViews>
    <workbookView xWindow="-120" yWindow="-120" windowWidth="19440" windowHeight="15000" activeTab="4" xr2:uid="{00000000-000D-0000-FFFF-FFFF00000000}"/>
  </bookViews>
  <sheets>
    <sheet name="Zadanie 1" sheetId="1" r:id="rId1"/>
    <sheet name="Zadanie 2" sheetId="2" r:id="rId2"/>
    <sheet name="Zadanie 3" sheetId="3" r:id="rId3"/>
    <sheet name="Zadanie 4" sheetId="6" r:id="rId4"/>
    <sheet name="zadanie 5" sheetId="8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8" i="2" l="1"/>
  <c r="E135" i="2" s="1"/>
  <c r="D125" i="2"/>
  <c r="C125" i="2"/>
  <c r="G118" i="2"/>
  <c r="G135" i="2" s="1"/>
  <c r="F118" i="2"/>
  <c r="F135" i="2" s="1"/>
  <c r="C118" i="2"/>
  <c r="C135" i="2" s="1"/>
  <c r="D117" i="2"/>
  <c r="D116" i="2"/>
  <c r="D115" i="2"/>
  <c r="D114" i="2"/>
  <c r="D113" i="2"/>
  <c r="D112" i="2"/>
  <c r="D111" i="2"/>
  <c r="D110" i="2"/>
  <c r="G101" i="2"/>
  <c r="G134" i="2" s="1"/>
  <c r="G136" i="2" s="1"/>
  <c r="F101" i="2"/>
  <c r="F134" i="2" s="1"/>
  <c r="F136" i="2" s="1"/>
  <c r="D100" i="2"/>
  <c r="D98" i="2"/>
  <c r="D97" i="2"/>
  <c r="D96" i="2"/>
  <c r="D95" i="2"/>
  <c r="D94" i="2"/>
  <c r="D92" i="2"/>
  <c r="D87" i="2"/>
  <c r="D85" i="2"/>
  <c r="D81" i="2"/>
  <c r="D78" i="2"/>
  <c r="C77" i="2"/>
  <c r="D77" i="2" s="1"/>
  <c r="D76" i="2"/>
  <c r="D75" i="2"/>
  <c r="E74" i="2"/>
  <c r="E101" i="2" s="1"/>
  <c r="E134" i="2" s="1"/>
  <c r="D74" i="2"/>
  <c r="C73" i="2"/>
  <c r="D73" i="2" s="1"/>
  <c r="D72" i="2"/>
  <c r="D71" i="2"/>
  <c r="D70" i="2"/>
  <c r="D69" i="2"/>
  <c r="D68" i="2"/>
  <c r="D67" i="2"/>
  <c r="D64" i="2"/>
  <c r="C63" i="2"/>
  <c r="D62" i="2"/>
  <c r="D61" i="2"/>
  <c r="E43" i="2"/>
  <c r="D43" i="2"/>
  <c r="D42" i="2"/>
  <c r="D40" i="2"/>
  <c r="D36" i="2"/>
  <c r="E34" i="2"/>
  <c r="D34" i="2"/>
  <c r="D30" i="2"/>
  <c r="D28" i="2"/>
  <c r="D27" i="2"/>
  <c r="D26" i="2"/>
  <c r="D24" i="2"/>
  <c r="D23" i="2"/>
  <c r="D22" i="2"/>
  <c r="D21" i="2"/>
  <c r="D20" i="2"/>
  <c r="G19" i="2"/>
  <c r="G47" i="2" s="1"/>
  <c r="G133" i="2" s="1"/>
  <c r="F19" i="2"/>
  <c r="F47" i="2" s="1"/>
  <c r="F133" i="2" s="1"/>
  <c r="E19" i="2"/>
  <c r="C19" i="2"/>
  <c r="C47" i="2" s="1"/>
  <c r="C133" i="2" s="1"/>
  <c r="D14" i="2"/>
  <c r="D12" i="2"/>
  <c r="D11" i="2"/>
  <c r="D9" i="2"/>
  <c r="D8" i="2"/>
  <c r="D7" i="2"/>
  <c r="C54" i="1"/>
  <c r="D40" i="1"/>
  <c r="C40" i="1"/>
  <c r="G22" i="1"/>
  <c r="F22" i="1"/>
  <c r="E22" i="1"/>
  <c r="D22" i="1"/>
  <c r="C22" i="1"/>
  <c r="D20" i="1"/>
  <c r="G18" i="1"/>
  <c r="E15" i="1"/>
  <c r="D15" i="1"/>
  <c r="E14" i="1"/>
  <c r="D14" i="1"/>
  <c r="D13" i="1"/>
  <c r="F12" i="1"/>
  <c r="F18" i="1" s="1"/>
  <c r="E12" i="1"/>
  <c r="C12" i="1"/>
  <c r="C18" i="1" s="1"/>
  <c r="E11" i="1"/>
  <c r="D11" i="1"/>
  <c r="E10" i="1"/>
  <c r="D10" i="1"/>
  <c r="D9" i="1"/>
  <c r="D8" i="1"/>
  <c r="C41" i="8"/>
  <c r="C30" i="8"/>
  <c r="C7" i="8"/>
  <c r="E47" i="2" l="1"/>
  <c r="E133" i="2" s="1"/>
  <c r="E18" i="1"/>
  <c r="E23" i="1" s="1"/>
  <c r="C23" i="1"/>
  <c r="F137" i="2"/>
  <c r="C101" i="2"/>
  <c r="C134" i="2" s="1"/>
  <c r="C136" i="2" s="1"/>
  <c r="D118" i="2"/>
  <c r="D135" i="2" s="1"/>
  <c r="G137" i="2"/>
  <c r="E137" i="2"/>
  <c r="E136" i="2"/>
  <c r="D19" i="2"/>
  <c r="D47" i="2" s="1"/>
  <c r="D133" i="2" s="1"/>
  <c r="D63" i="2"/>
  <c r="D101" i="2" s="1"/>
  <c r="D134" i="2" s="1"/>
  <c r="D136" i="2" s="1"/>
  <c r="F23" i="1"/>
  <c r="G23" i="1"/>
  <c r="D12" i="1"/>
  <c r="D18" i="1" s="1"/>
  <c r="D23" i="1" s="1"/>
  <c r="C137" i="2" l="1"/>
  <c r="D137" i="2"/>
  <c r="D38" i="3" l="1"/>
</calcChain>
</file>

<file path=xl/sharedStrings.xml><?xml version="1.0" encoding="utf-8"?>
<sst xmlns="http://schemas.openxmlformats.org/spreadsheetml/2006/main" count="480" uniqueCount="241">
  <si>
    <t>Zadanie 1</t>
  </si>
  <si>
    <t>Lp.</t>
  </si>
  <si>
    <t>Ulica</t>
  </si>
  <si>
    <t>Długość</t>
  </si>
  <si>
    <t>Powierzchnia</t>
  </si>
  <si>
    <t>Ciąg pieszo-</t>
  </si>
  <si>
    <t>Ilość</t>
  </si>
  <si>
    <t>ulicy</t>
  </si>
  <si>
    <t>jezdni utrzymywanej</t>
  </si>
  <si>
    <t>chodnika</t>
  </si>
  <si>
    <t>rowerowy</t>
  </si>
  <si>
    <t>pojemników</t>
  </si>
  <si>
    <t xml:space="preserve"> [m]</t>
  </si>
  <si>
    <t xml:space="preserve"> [m2]</t>
  </si>
  <si>
    <t>[ szt ]</t>
  </si>
  <si>
    <t>Piastowska</t>
  </si>
  <si>
    <t>Dworcowa</t>
  </si>
  <si>
    <t>Niepodległości</t>
  </si>
  <si>
    <t>Jagiellońska</t>
  </si>
  <si>
    <t xml:space="preserve">Jana  Pawła II </t>
  </si>
  <si>
    <t xml:space="preserve">Gorzowska </t>
  </si>
  <si>
    <t>Wyszyńskiego</t>
  </si>
  <si>
    <t xml:space="preserve">Orła Białego </t>
  </si>
  <si>
    <t>Drzewicka</t>
  </si>
  <si>
    <t>Reja</t>
  </si>
  <si>
    <t>Kostrzyńska</t>
  </si>
  <si>
    <t>Szumiłowska</t>
  </si>
  <si>
    <t>Jana Pawła II</t>
  </si>
  <si>
    <t>RAZEM</t>
  </si>
  <si>
    <t>poz.2</t>
  </si>
  <si>
    <t>Zadanie 2</t>
  </si>
  <si>
    <t>Tabela 1. Ulice o nawierzchni bitumicznej</t>
  </si>
  <si>
    <t>jezdni</t>
  </si>
  <si>
    <t xml:space="preserve">chodnika </t>
  </si>
  <si>
    <t xml:space="preserve">Zatorze </t>
  </si>
  <si>
    <t>1000-lecia-Olczaka</t>
  </si>
  <si>
    <t>Akacjowa</t>
  </si>
  <si>
    <t>Asfaltowa</t>
  </si>
  <si>
    <t>Banaszaka</t>
  </si>
  <si>
    <t>Chemików</t>
  </si>
  <si>
    <t xml:space="preserve">Chopina </t>
  </si>
  <si>
    <t>Czereśniowa</t>
  </si>
  <si>
    <t>Drzewna</t>
  </si>
  <si>
    <t>Fabryczna + parking przy Kręgielni i Żłobku</t>
  </si>
  <si>
    <t>Główna</t>
  </si>
  <si>
    <t xml:space="preserve">Jana Pawła II </t>
  </si>
  <si>
    <t>Kwiatowa wraz z łącznikiem z ul.Zieloną</t>
  </si>
  <si>
    <t>Łącznik ul.Głównej z ul.Morelową</t>
  </si>
  <si>
    <t>Łącznik ul.Zielonej z ul.Kwiatową</t>
  </si>
  <si>
    <t>Łącznik ul.Wiśniowej z ul.Chopina</t>
  </si>
  <si>
    <t xml:space="preserve">Malinowa </t>
  </si>
  <si>
    <t>Moniuszki</t>
  </si>
  <si>
    <t>Morelowa</t>
  </si>
  <si>
    <t>Narutowicza</t>
  </si>
  <si>
    <t>Orzechowa</t>
  </si>
  <si>
    <t>Owocowa</t>
  </si>
  <si>
    <t>Papierników</t>
  </si>
  <si>
    <t>Różana</t>
  </si>
  <si>
    <t>Rzemieślnicza</t>
  </si>
  <si>
    <t>Sadowa</t>
  </si>
  <si>
    <t>Słoneczna</t>
  </si>
  <si>
    <t>Solidarności</t>
  </si>
  <si>
    <t>Sosnowa</t>
  </si>
  <si>
    <t>Sybiraków</t>
  </si>
  <si>
    <t>Turkusowa</t>
  </si>
  <si>
    <t>Wiśniowa</t>
  </si>
  <si>
    <t>Zawadzkiego</t>
  </si>
  <si>
    <t xml:space="preserve">Zielona </t>
  </si>
  <si>
    <t>Złota</t>
  </si>
  <si>
    <t>Osiedle Południe</t>
  </si>
  <si>
    <t>Dębowa</t>
  </si>
  <si>
    <t>Jaworowa</t>
  </si>
  <si>
    <t>Jodłowa</t>
  </si>
  <si>
    <t>Klonowa</t>
  </si>
  <si>
    <t>Łódzka</t>
  </si>
  <si>
    <t>Na skarpie (część utwardzona)</t>
  </si>
  <si>
    <t>Wschodnia</t>
  </si>
  <si>
    <t>Zaułek Klonowy (część utwardzona)</t>
  </si>
  <si>
    <t>Osiedle Drzewice</t>
  </si>
  <si>
    <t>Cmentarna</t>
  </si>
  <si>
    <t>Lipowa</t>
  </si>
  <si>
    <t>Łączna</t>
  </si>
  <si>
    <t>Śródmieście</t>
  </si>
  <si>
    <t>Gorzyńska</t>
  </si>
  <si>
    <t>ul. Graniczna (nowa siedziba Urzędu Miasta)</t>
  </si>
  <si>
    <t>Jana z Kostrzyna</t>
  </si>
  <si>
    <t>Komisji Edukacji Narodowej</t>
  </si>
  <si>
    <t>Marii Konopnickiej</t>
  </si>
  <si>
    <t>Kopernika</t>
  </si>
  <si>
    <t>Kościuszki</t>
  </si>
  <si>
    <t>Krótka</t>
  </si>
  <si>
    <t>Kutrzeby</t>
  </si>
  <si>
    <t>Mickiewicza</t>
  </si>
  <si>
    <t>Mostowa</t>
  </si>
  <si>
    <t>Nadbrzeżna</t>
  </si>
  <si>
    <t>Os. Mieszka I</t>
  </si>
  <si>
    <t>Os. Słowiańskie</t>
  </si>
  <si>
    <t>Os. Nad Wartą</t>
  </si>
  <si>
    <t>Osiedle B2 (przy dawnej siedzibie Urzędu Miasta)</t>
  </si>
  <si>
    <t>Osiedlowa</t>
  </si>
  <si>
    <t>Rzeczna</t>
  </si>
  <si>
    <t>Saperska</t>
  </si>
  <si>
    <t>Sienkiewicza</t>
  </si>
  <si>
    <t xml:space="preserve">Targowa </t>
  </si>
  <si>
    <t>Wodna</t>
  </si>
  <si>
    <t>Zaułek Wodny</t>
  </si>
  <si>
    <t>Osiedle Leśne</t>
  </si>
  <si>
    <t>Działkowa</t>
  </si>
  <si>
    <t>Os. Leśne + parking przy cmentarzu</t>
  </si>
  <si>
    <t>Prosta</t>
  </si>
  <si>
    <t>usługa obejmuje także czyszczenie odwodnienia progu zwalniającego</t>
  </si>
  <si>
    <t>wraz z drogą i parkingiem za budynkiem Osiedle B2 i usługą i czyszczenia odwodnienia parkingu</t>
  </si>
  <si>
    <t>Powierz.</t>
  </si>
  <si>
    <t>pojem.</t>
  </si>
  <si>
    <t>Chrobrego</t>
  </si>
  <si>
    <t>Czarnieckiego</t>
  </si>
  <si>
    <t>Os. Leśne</t>
  </si>
  <si>
    <t>Parkowa</t>
  </si>
  <si>
    <t>Wędkarska</t>
  </si>
  <si>
    <t>Wojska Polskiego</t>
  </si>
  <si>
    <t>Żeglarska</t>
  </si>
  <si>
    <t>Zadanie 3</t>
  </si>
  <si>
    <t>Tabela 1. Wykaz przystanków komunikacyjnych w mieście Kostrzyn nad Odrą - sprzątanie ręczne</t>
  </si>
  <si>
    <t>Przystanek</t>
  </si>
  <si>
    <t>Pojemniki</t>
  </si>
  <si>
    <t>Wiata</t>
  </si>
  <si>
    <t>Szyba</t>
  </si>
  <si>
    <t>[szt.]¹</t>
  </si>
  <si>
    <t>przystanku [m²]</t>
  </si>
  <si>
    <t>tak/nie</t>
  </si>
  <si>
    <t>1.</t>
  </si>
  <si>
    <t>Kostrzyńska /przed ul.Brzozową/</t>
  </si>
  <si>
    <t>tak</t>
  </si>
  <si>
    <t>2.</t>
  </si>
  <si>
    <t>Kostrzyńska /przed ul.Wąską/</t>
  </si>
  <si>
    <t>-</t>
  </si>
  <si>
    <t>brak dodatkowej powierzchni ²</t>
  </si>
  <si>
    <t>nie</t>
  </si>
  <si>
    <t>3.</t>
  </si>
  <si>
    <t>Kostrzyńska /Przychodnia/</t>
  </si>
  <si>
    <t>4.</t>
  </si>
  <si>
    <t>Kostrzyńska /przed ul.Brzoskwiniową/</t>
  </si>
  <si>
    <t>5.</t>
  </si>
  <si>
    <t>Mikołaja Reja /Rondo – kierunek Centrum/</t>
  </si>
  <si>
    <t>6.</t>
  </si>
  <si>
    <t>Mikołaja Reja /SP3 – kierunek Os.Szumiłowo/</t>
  </si>
  <si>
    <t>7.</t>
  </si>
  <si>
    <t>Nowa /kierunek Os.Szumiłowo/</t>
  </si>
  <si>
    <t>8.</t>
  </si>
  <si>
    <t>Gabriela Narutowicza /Szpital/</t>
  </si>
  <si>
    <t>Gabriela Narutowicza /Szpital-brama/</t>
  </si>
  <si>
    <t>Drzewicka /nr 1-7  - kierunek Centrum/</t>
  </si>
  <si>
    <r>
      <t xml:space="preserve">brak dodatkowej powierzchni </t>
    </r>
    <r>
      <rPr>
        <b/>
        <sz val="10"/>
        <rFont val="Arial CE"/>
        <family val="2"/>
        <charset val="238"/>
      </rPr>
      <t>²</t>
    </r>
  </si>
  <si>
    <t>Drzewicka /nr 8-10  – kierunek Osiedle Szumiłowo/</t>
  </si>
  <si>
    <t>Drzewicka /przed ul.Sadową – kierunek Centrum/</t>
  </si>
  <si>
    <t>Drzewicka / nr 50-60  – kierunek Os.Szumiłowo/</t>
  </si>
  <si>
    <t>Słoneczna /SP2/</t>
  </si>
  <si>
    <t>Orła Białego /DMR – kierunek Centrum/</t>
  </si>
  <si>
    <t>Orła Białego /DMR – kierunek Osiedle Szumiłowo//</t>
  </si>
  <si>
    <t>Dworcowa /kierunek – Os.Warniki/</t>
  </si>
  <si>
    <t>Dworcowa /kierunek – Os.Szumiłowo/</t>
  </si>
  <si>
    <t>Tadeusza Kościuszki /kierunek Osiedle Szumiłowo/</t>
  </si>
  <si>
    <t>Tadeusza Kościuszki /kierunek Osiedle Warniki/</t>
  </si>
  <si>
    <t>Adama Mickiewicza /kierunek Osiedle Warniki/</t>
  </si>
  <si>
    <t>Adama Mickiewicza /kierunek Centrum/</t>
  </si>
  <si>
    <t>Osiedle Warniki</t>
  </si>
  <si>
    <t>Kard. Stefana Wyszyńskiego /Przychodnia – kierunek Osiedle Warniki/</t>
  </si>
  <si>
    <t>Kard. Stefana Wyszyńskiego /Przychodnia – kierunek Centrum/</t>
  </si>
  <si>
    <t>Kard. Stefana Wyszyńskiego /Ogrody – kierunek Osiedle Warniki/</t>
  </si>
  <si>
    <t>Kard. Stefana Wyszyńskiego /ogrody – kierunek Centrum/</t>
  </si>
  <si>
    <t>Wojska Polskiego /kierunek Osiedle Warniki/</t>
  </si>
  <si>
    <t>Wojska Polskiego /kierunek Centrum/</t>
  </si>
  <si>
    <t xml:space="preserve">Graniczna </t>
  </si>
  <si>
    <t>Osiedle Szumiłowo /wiata rekreacyjna/</t>
  </si>
  <si>
    <t xml:space="preserve">Razem </t>
  </si>
  <si>
    <r>
      <t>²</t>
    </r>
    <r>
      <rPr>
        <sz val="10"/>
        <rFont val="Calibri"/>
        <family val="2"/>
        <charset val="238"/>
      </rPr>
      <t xml:space="preserve"> przystanek zlokalizowany w obrębie ulicy lub chodnika sprzątany mechanicznie -</t>
    </r>
  </si>
  <si>
    <t xml:space="preserve"> powierzchnia została ujęta w powierzchni poszczególnych ulic lub chodników (tabele 1-2),</t>
  </si>
  <si>
    <t>Tabela 2. Wykaz tablic i słupów informacyjnych</t>
  </si>
  <si>
    <t>Tablica [szt.]</t>
  </si>
  <si>
    <t>Słup [szt.]</t>
  </si>
  <si>
    <t>Orła Białego</t>
  </si>
  <si>
    <t>Osiedle Szumiłowo *</t>
  </si>
  <si>
    <t>Os.Leśne</t>
  </si>
  <si>
    <t>Plac Wojska Polskiego</t>
  </si>
  <si>
    <t>Razem</t>
  </si>
  <si>
    <t>Położenie</t>
  </si>
  <si>
    <t>Powierzchnia kładki [m2]</t>
  </si>
  <si>
    <t>Ilość stopni [szt.]</t>
  </si>
  <si>
    <t>Wymiary stopni [cm]</t>
  </si>
  <si>
    <t>Ilość spoczników [szt.]</t>
  </si>
  <si>
    <t>Wymiary spoczników [cm]</t>
  </si>
  <si>
    <t>nad linią kolejową Wrocław - Szczecin</t>
  </si>
  <si>
    <t>31x300</t>
  </si>
  <si>
    <t>151x300</t>
  </si>
  <si>
    <t>30x250</t>
  </si>
  <si>
    <t>251x251</t>
  </si>
  <si>
    <t>Tabela 3. Wykaz kładek</t>
  </si>
  <si>
    <t>Łącznik ul.Piastowskiej z ul.Dworcową (schody za budynkiem Poczty)</t>
  </si>
  <si>
    <t>Tabela 4. Wykaz dodatkowych miejsc do utrzymania czystości</t>
  </si>
  <si>
    <t>Schody przy Dworcu PKP</t>
  </si>
  <si>
    <t>Miejsce ustawienia pojemników na odpady 240l</t>
  </si>
  <si>
    <t>Ilość pojemników [szt.]</t>
  </si>
  <si>
    <t>ul.Graniczna - parking przy Urzędzie Miasta</t>
  </si>
  <si>
    <t>Rodzaj odpadów</t>
  </si>
  <si>
    <t>Targowisko Miejskie przy ul.Mickiewicza</t>
  </si>
  <si>
    <t>240l</t>
  </si>
  <si>
    <t>zmieszane</t>
  </si>
  <si>
    <t>120l</t>
  </si>
  <si>
    <t>1100l</t>
  </si>
  <si>
    <t>typ igloo</t>
  </si>
  <si>
    <t>segregowane</t>
  </si>
  <si>
    <t>biodegradowalne</t>
  </si>
  <si>
    <t>Skałby</t>
  </si>
  <si>
    <t>tak - 2 szt.</t>
  </si>
  <si>
    <t>Zadanie 4</t>
  </si>
  <si>
    <t>Tabela 1. Wykaz miejsc ustawionych pojemników na odpady</t>
  </si>
  <si>
    <t>Ulice czyszczone 8 razy</t>
  </si>
  <si>
    <t>Ulice razem</t>
  </si>
  <si>
    <t>Tabela 1a</t>
  </si>
  <si>
    <t>Tabela 1b</t>
  </si>
  <si>
    <t>Tabela 3. Wykaz tablic i słupów informacyjnych</t>
  </si>
  <si>
    <t>Tabela 2</t>
  </si>
  <si>
    <t>Pozycja 2  i 3</t>
  </si>
  <si>
    <t>Wszystkie pozycje RAZEM</t>
  </si>
  <si>
    <t>Tabela 1a. Ulice o nawierzchni bitumicznej sprzątane 7 razy w trakcie obowiązywania umowy</t>
  </si>
  <si>
    <t>Cmentarz komunalny</t>
  </si>
  <si>
    <t>Pojemność pojemników/kontenera</t>
  </si>
  <si>
    <t>7m3</t>
  </si>
  <si>
    <t>ul. Kostrzyńska 17 - Rada Osiedla</t>
  </si>
  <si>
    <t xml:space="preserve"> ul.Graniczna 2</t>
  </si>
  <si>
    <t>Powierzchnia  parkingu</t>
  </si>
  <si>
    <t>Ulice czyszczone 2 razy</t>
  </si>
  <si>
    <t>przy ul.Jana Pawła II (do kładki należy tunel, klatka schodowa i pomost)</t>
  </si>
  <si>
    <t>poz.27</t>
  </si>
  <si>
    <t>Tabela 1b. Ulice o nawierzchni bitumicznej zamiatania 1 razy w trakcie trwania umowy</t>
  </si>
  <si>
    <t>Tabela 2. Ulice  o nawierzchni z bruku zamiatania 1 razy w trakcie trwania umowy</t>
  </si>
  <si>
    <r>
      <t>¹</t>
    </r>
    <r>
      <rPr>
        <sz val="10"/>
        <color theme="1"/>
        <rFont val="Calibri"/>
        <family val="2"/>
        <charset val="238"/>
        <scheme val="minor"/>
      </rPr>
      <t xml:space="preserve"> pojemniki zostały ujęte w zestawieniu poszczególnych ulic (tabele 1-2),</t>
    </r>
  </si>
  <si>
    <t>Zadanie 5</t>
  </si>
  <si>
    <t>Uwaga</t>
  </si>
  <si>
    <t>W przypadku opróżniania pojemników usytuyowanych na terenie cmentarza komunalnego Zamawiajacy dopuszcza</t>
  </si>
  <si>
    <t>użycie do odbioru odpadów pojazdów o dopuszczalnym nacisku na jedną oś do 7 ton w chwili wjazdu na teren cmentarza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</si>
</sst>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/>
    </xf>
    <xf numFmtId="0" fontId="5" fillId="0" borderId="0" xfId="0" applyFont="1"/>
    <xf numFmtId="0" fontId="2" fillId="0" borderId="6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8" fillId="0" borderId="0" xfId="0" applyFont="1"/>
    <xf numFmtId="2" fontId="3" fillId="0" borderId="1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2" fontId="3" fillId="0" borderId="5" xfId="0" applyNumberFormat="1" applyFont="1" applyFill="1" applyBorder="1" applyAlignment="1" applyProtection="1">
      <alignment horizontal="center"/>
    </xf>
    <xf numFmtId="2" fontId="2" fillId="0" borderId="5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9" fillId="0" borderId="3" xfId="0" applyFont="1" applyBorder="1"/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3" xfId="0" applyFont="1" applyBorder="1"/>
    <xf numFmtId="2" fontId="8" fillId="0" borderId="3" xfId="0" applyNumberFormat="1" applyFont="1" applyBorder="1" applyAlignment="1">
      <alignment horizontal="center"/>
    </xf>
    <xf numFmtId="0" fontId="10" fillId="0" borderId="0" xfId="0" applyFont="1" applyAlignment="1"/>
    <xf numFmtId="0" fontId="8" fillId="0" borderId="3" xfId="0" applyFont="1" applyBorder="1" applyAlignment="1">
      <alignment horizontal="center"/>
    </xf>
    <xf numFmtId="0" fontId="0" fillId="0" borderId="3" xfId="0" applyBorder="1"/>
    <xf numFmtId="0" fontId="8" fillId="0" borderId="3" xfId="0" applyFont="1" applyBorder="1" applyAlignment="1">
      <alignment horizontal="center" wrapText="1"/>
    </xf>
    <xf numFmtId="0" fontId="14" fillId="0" borderId="0" xfId="0" applyFont="1"/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0" fillId="0" borderId="11" xfId="0" applyBorder="1"/>
    <xf numFmtId="4" fontId="14" fillId="0" borderId="11" xfId="0" applyNumberFormat="1" applyFont="1" applyBorder="1"/>
    <xf numFmtId="0" fontId="0" fillId="0" borderId="11" xfId="0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/>
    </xf>
    <xf numFmtId="0" fontId="12" fillId="0" borderId="0" xfId="0" applyFon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4" fontId="2" fillId="0" borderId="7" xfId="0" applyNumberFormat="1" applyFont="1" applyBorder="1"/>
    <xf numFmtId="0" fontId="3" fillId="0" borderId="5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3" fillId="0" borderId="8" xfId="0" applyFont="1" applyBorder="1"/>
    <xf numFmtId="4" fontId="2" fillId="0" borderId="8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8" xfId="0" applyFont="1" applyBorder="1" applyAlignment="1">
      <alignment horizontal="right" wrapText="1"/>
    </xf>
    <xf numFmtId="4" fontId="3" fillId="0" borderId="3" xfId="0" applyNumberFormat="1" applyFont="1" applyBorder="1"/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/>
    <xf numFmtId="0" fontId="2" fillId="0" borderId="14" xfId="0" applyFont="1" applyBorder="1"/>
    <xf numFmtId="0" fontId="3" fillId="0" borderId="1" xfId="0" applyFont="1" applyBorder="1"/>
    <xf numFmtId="4" fontId="4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2" fillId="0" borderId="7" xfId="0" applyFont="1" applyBorder="1"/>
    <xf numFmtId="0" fontId="3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1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/>
    <xf numFmtId="0" fontId="2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13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5" xfId="0" applyFont="1" applyBorder="1"/>
    <xf numFmtId="2" fontId="2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2" fillId="0" borderId="15" xfId="0" applyNumberFormat="1" applyFont="1" applyBorder="1"/>
    <xf numFmtId="0" fontId="3" fillId="0" borderId="5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14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/>
    <xf numFmtId="0" fontId="3" fillId="0" borderId="3" xfId="0" applyFont="1" applyBorder="1" applyAlignment="1">
      <alignment horizontal="right" wrapText="1"/>
    </xf>
    <xf numFmtId="2" fontId="3" fillId="0" borderId="7" xfId="0" applyNumberFormat="1" applyFont="1" applyBorder="1"/>
    <xf numFmtId="2" fontId="4" fillId="0" borderId="3" xfId="0" applyNumberFormat="1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/>
    <xf numFmtId="2" fontId="2" fillId="0" borderId="10" xfId="0" applyNumberFormat="1" applyFont="1" applyBorder="1"/>
    <xf numFmtId="0" fontId="2" fillId="0" borderId="9" xfId="0" applyFont="1" applyBorder="1"/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0" fontId="2" fillId="0" borderId="11" xfId="0" applyFont="1" applyBorder="1"/>
    <xf numFmtId="0" fontId="2" fillId="0" borderId="16" xfId="0" applyFont="1" applyBorder="1"/>
    <xf numFmtId="0" fontId="3" fillId="0" borderId="11" xfId="0" applyFont="1" applyBorder="1"/>
    <xf numFmtId="2" fontId="2" fillId="0" borderId="16" xfId="0" applyNumberFormat="1" applyFont="1" applyBorder="1" applyAlignment="1">
      <alignment horizontal="right"/>
    </xf>
    <xf numFmtId="4" fontId="3" fillId="0" borderId="7" xfId="0" applyNumberFormat="1" applyFont="1" applyBorder="1"/>
    <xf numFmtId="2" fontId="0" fillId="0" borderId="0" xfId="0" applyNumberFormat="1"/>
    <xf numFmtId="0" fontId="0" fillId="0" borderId="23" xfId="0" applyBorder="1"/>
    <xf numFmtId="0" fontId="0" fillId="0" borderId="24" xfId="0" applyBorder="1"/>
    <xf numFmtId="0" fontId="12" fillId="0" borderId="11" xfId="0" applyFont="1" applyBorder="1" applyAlignment="1">
      <alignment horizontal="center" wrapText="1"/>
    </xf>
    <xf numFmtId="0" fontId="3" fillId="0" borderId="14" xfId="0" applyFont="1" applyBorder="1"/>
    <xf numFmtId="4" fontId="3" fillId="0" borderId="0" xfId="0" applyNumberFormat="1" applyFont="1" applyAlignment="1">
      <alignment horizontal="right"/>
    </xf>
    <xf numFmtId="4" fontId="13" fillId="0" borderId="3" xfId="0" applyNumberFormat="1" applyFont="1" applyBorder="1"/>
    <xf numFmtId="0" fontId="1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opLeftCell="A46" workbookViewId="0">
      <selection activeCell="I23" sqref="I23"/>
    </sheetView>
  </sheetViews>
  <sheetFormatPr defaultRowHeight="15" x14ac:dyDescent="0.25"/>
  <cols>
    <col min="1" max="1" width="5.85546875" customWidth="1"/>
    <col min="2" max="2" width="21.7109375" customWidth="1"/>
    <col min="3" max="3" width="11.28515625" customWidth="1"/>
    <col min="4" max="4" width="13.7109375" customWidth="1"/>
    <col min="5" max="5" width="13" customWidth="1"/>
    <col min="6" max="6" width="12.5703125" customWidth="1"/>
    <col min="7" max="7" width="13.7109375" customWidth="1"/>
    <col min="8" max="8" width="11.85546875" customWidth="1"/>
  </cols>
  <sheetData>
    <row r="1" spans="1:8" ht="15.75" x14ac:dyDescent="0.25">
      <c r="A1" s="51" t="s">
        <v>0</v>
      </c>
      <c r="C1" s="52"/>
      <c r="D1" s="52"/>
      <c r="E1" s="52"/>
      <c r="F1" s="52"/>
      <c r="G1" s="52"/>
      <c r="H1" s="52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x14ac:dyDescent="0.25">
      <c r="A3" s="53" t="s">
        <v>31</v>
      </c>
      <c r="B3" s="52"/>
      <c r="C3" s="52"/>
      <c r="D3" s="52"/>
      <c r="E3" s="52"/>
      <c r="F3" s="52"/>
      <c r="G3" s="52"/>
      <c r="H3" s="52"/>
    </row>
    <row r="4" spans="1:8" ht="21.75" customHeight="1" x14ac:dyDescent="0.25">
      <c r="A4" s="54" t="s">
        <v>1</v>
      </c>
      <c r="B4" s="54" t="s">
        <v>2</v>
      </c>
      <c r="C4" s="54" t="s">
        <v>3</v>
      </c>
      <c r="D4" s="55" t="s">
        <v>4</v>
      </c>
      <c r="E4" s="54" t="s">
        <v>4</v>
      </c>
      <c r="F4" s="54" t="s">
        <v>5</v>
      </c>
      <c r="G4" s="54" t="s">
        <v>6</v>
      </c>
    </row>
    <row r="5" spans="1:8" ht="26.25" customHeight="1" x14ac:dyDescent="0.25">
      <c r="A5" s="57"/>
      <c r="B5" s="57"/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</row>
    <row r="6" spans="1:8" x14ac:dyDescent="0.25">
      <c r="A6" s="60"/>
      <c r="B6" s="60"/>
      <c r="C6" s="58" t="s">
        <v>12</v>
      </c>
      <c r="D6" s="58" t="s">
        <v>13</v>
      </c>
      <c r="E6" s="58" t="s">
        <v>13</v>
      </c>
      <c r="F6" s="58" t="s">
        <v>13</v>
      </c>
      <c r="G6" s="56" t="s">
        <v>14</v>
      </c>
    </row>
    <row r="7" spans="1:8" ht="19.5" customHeight="1" x14ac:dyDescent="0.25">
      <c r="A7" s="61"/>
      <c r="B7" s="62"/>
      <c r="C7" s="63" t="s">
        <v>216</v>
      </c>
      <c r="D7" s="63"/>
      <c r="E7" s="63"/>
      <c r="F7" s="63"/>
      <c r="G7" s="64"/>
    </row>
    <row r="8" spans="1:8" ht="15.75" customHeight="1" x14ac:dyDescent="0.25">
      <c r="A8" s="65">
        <v>1</v>
      </c>
      <c r="B8" s="66" t="s">
        <v>15</v>
      </c>
      <c r="C8" s="67">
        <v>327.5</v>
      </c>
      <c r="D8" s="68">
        <f t="shared" ref="D8:D15" si="0">C8*4</f>
        <v>1310</v>
      </c>
      <c r="E8" s="69">
        <v>2552.5</v>
      </c>
      <c r="F8" s="69">
        <v>0</v>
      </c>
      <c r="G8" s="70">
        <v>14</v>
      </c>
    </row>
    <row r="9" spans="1:8" x14ac:dyDescent="0.25">
      <c r="A9" s="71">
        <v>2</v>
      </c>
      <c r="B9" s="72" t="s">
        <v>16</v>
      </c>
      <c r="C9" s="68">
        <v>200</v>
      </c>
      <c r="D9" s="68">
        <f t="shared" si="0"/>
        <v>800</v>
      </c>
      <c r="E9" s="70">
        <v>1800</v>
      </c>
      <c r="F9" s="70">
        <v>0</v>
      </c>
      <c r="G9" s="70">
        <v>10</v>
      </c>
    </row>
    <row r="10" spans="1:8" ht="14.25" customHeight="1" x14ac:dyDescent="0.25">
      <c r="A10" s="71">
        <v>3</v>
      </c>
      <c r="B10" s="74" t="s">
        <v>17</v>
      </c>
      <c r="C10" s="68">
        <v>650</v>
      </c>
      <c r="D10" s="68">
        <f>C10*4</f>
        <v>2600</v>
      </c>
      <c r="E10" s="70">
        <f>1408.1+1703-350</f>
        <v>2761.1</v>
      </c>
      <c r="F10" s="70">
        <v>0</v>
      </c>
      <c r="G10" s="70">
        <v>6</v>
      </c>
    </row>
    <row r="11" spans="1:8" x14ac:dyDescent="0.25">
      <c r="A11" s="71">
        <v>4</v>
      </c>
      <c r="B11" s="72" t="s">
        <v>18</v>
      </c>
      <c r="C11" s="68">
        <v>150</v>
      </c>
      <c r="D11" s="68">
        <f t="shared" si="0"/>
        <v>600</v>
      </c>
      <c r="E11" s="70">
        <f>1912-1275</f>
        <v>637</v>
      </c>
      <c r="F11" s="70">
        <v>0</v>
      </c>
      <c r="G11" s="70">
        <v>2</v>
      </c>
    </row>
    <row r="12" spans="1:8" ht="15.75" customHeight="1" x14ac:dyDescent="0.25">
      <c r="A12" s="71">
        <v>5</v>
      </c>
      <c r="B12" s="75" t="s">
        <v>19</v>
      </c>
      <c r="C12" s="68">
        <f>620+2179</f>
        <v>2799</v>
      </c>
      <c r="D12" s="68">
        <f t="shared" si="0"/>
        <v>11196</v>
      </c>
      <c r="E12" s="70">
        <f>997.8+11834.9</f>
        <v>12832.699999999999</v>
      </c>
      <c r="F12" s="70">
        <f>1145.8+3892.38</f>
        <v>5038.18</v>
      </c>
      <c r="G12" s="70">
        <v>23</v>
      </c>
    </row>
    <row r="13" spans="1:8" x14ac:dyDescent="0.25">
      <c r="A13" s="71">
        <v>6</v>
      </c>
      <c r="B13" s="72" t="s">
        <v>20</v>
      </c>
      <c r="C13" s="68">
        <v>1248.5</v>
      </c>
      <c r="D13" s="68">
        <f t="shared" si="0"/>
        <v>4994</v>
      </c>
      <c r="E13" s="70">
        <v>9144</v>
      </c>
      <c r="F13" s="70">
        <v>4095</v>
      </c>
      <c r="G13" s="70">
        <v>31</v>
      </c>
    </row>
    <row r="14" spans="1:8" ht="17.25" customHeight="1" x14ac:dyDescent="0.25">
      <c r="A14" s="76">
        <v>7</v>
      </c>
      <c r="B14" s="75" t="s">
        <v>21</v>
      </c>
      <c r="C14" s="68">
        <v>1150</v>
      </c>
      <c r="D14" s="68">
        <f t="shared" si="0"/>
        <v>4600</v>
      </c>
      <c r="E14" s="70">
        <f>2219.1+1664.6</f>
        <v>3883.7</v>
      </c>
      <c r="F14" s="70">
        <v>0</v>
      </c>
      <c r="G14" s="70">
        <v>21</v>
      </c>
    </row>
    <row r="15" spans="1:8" x14ac:dyDescent="0.25">
      <c r="A15" s="71">
        <v>8</v>
      </c>
      <c r="B15" s="66" t="s">
        <v>22</v>
      </c>
      <c r="C15" s="67">
        <v>836</v>
      </c>
      <c r="D15" s="68">
        <f t="shared" si="0"/>
        <v>3344</v>
      </c>
      <c r="E15" s="69">
        <f>2142.7+1619.6</f>
        <v>3762.2999999999997</v>
      </c>
      <c r="F15" s="69">
        <v>0</v>
      </c>
      <c r="G15" s="70">
        <v>19</v>
      </c>
    </row>
    <row r="16" spans="1:8" x14ac:dyDescent="0.25">
      <c r="A16" s="71">
        <v>9</v>
      </c>
      <c r="B16" s="77" t="s">
        <v>23</v>
      </c>
      <c r="C16" s="68">
        <v>1320</v>
      </c>
      <c r="D16" s="78">
        <v>5280</v>
      </c>
      <c r="E16" s="73">
        <v>1440.1</v>
      </c>
      <c r="F16" s="73">
        <v>0</v>
      </c>
      <c r="G16" s="70">
        <v>16</v>
      </c>
    </row>
    <row r="17" spans="1:12" x14ac:dyDescent="0.25">
      <c r="A17" s="71">
        <v>10</v>
      </c>
      <c r="B17" s="77" t="s">
        <v>24</v>
      </c>
      <c r="C17" s="68">
        <v>1231.5</v>
      </c>
      <c r="D17" s="78">
        <v>4926</v>
      </c>
      <c r="E17" s="73">
        <v>2051.8000000000002</v>
      </c>
      <c r="F17" s="73">
        <v>0</v>
      </c>
      <c r="G17" s="70">
        <v>17</v>
      </c>
    </row>
    <row r="18" spans="1:12" x14ac:dyDescent="0.25">
      <c r="A18" s="79"/>
      <c r="B18" s="80"/>
      <c r="C18" s="81">
        <f>SUM(C2:C17)</f>
        <v>9912.5</v>
      </c>
      <c r="D18" s="81">
        <f t="shared" ref="D18:F18" si="1">SUM(D2:D17)</f>
        <v>39650</v>
      </c>
      <c r="E18" s="81">
        <f t="shared" si="1"/>
        <v>40865.200000000004</v>
      </c>
      <c r="F18" s="81">
        <f t="shared" si="1"/>
        <v>9133.18</v>
      </c>
      <c r="G18" s="81">
        <f>SUM(H2:H17)</f>
        <v>0</v>
      </c>
    </row>
    <row r="19" spans="1:12" x14ac:dyDescent="0.25">
      <c r="A19" s="82"/>
      <c r="B19" s="77"/>
      <c r="C19" s="63" t="s">
        <v>231</v>
      </c>
      <c r="D19" s="83"/>
      <c r="E19" s="84"/>
      <c r="F19" s="84"/>
      <c r="G19" s="85"/>
      <c r="L19" s="50"/>
    </row>
    <row r="20" spans="1:12" x14ac:dyDescent="0.25">
      <c r="A20" s="71">
        <v>11</v>
      </c>
      <c r="B20" s="86" t="s">
        <v>25</v>
      </c>
      <c r="C20" s="67">
        <v>2267</v>
      </c>
      <c r="D20" s="68">
        <f>4*C20</f>
        <v>9068</v>
      </c>
      <c r="E20" s="87">
        <v>2550</v>
      </c>
      <c r="F20" s="69">
        <v>3755</v>
      </c>
      <c r="G20" s="70">
        <v>1</v>
      </c>
    </row>
    <row r="21" spans="1:12" x14ac:dyDescent="0.25">
      <c r="A21" s="71">
        <v>12</v>
      </c>
      <c r="B21" s="77" t="s">
        <v>26</v>
      </c>
      <c r="C21" s="68">
        <v>1196</v>
      </c>
      <c r="D21" s="78">
        <v>4784</v>
      </c>
      <c r="E21" s="73">
        <v>2120</v>
      </c>
      <c r="F21" s="73">
        <v>1100</v>
      </c>
      <c r="G21" s="70">
        <v>0</v>
      </c>
    </row>
    <row r="22" spans="1:12" x14ac:dyDescent="0.25">
      <c r="A22" s="71"/>
      <c r="B22" s="80"/>
      <c r="C22" s="81">
        <f t="shared" ref="C22:F22" si="2">SUM(C20:C21)</f>
        <v>3463</v>
      </c>
      <c r="D22" s="81">
        <f t="shared" si="2"/>
        <v>13852</v>
      </c>
      <c r="E22" s="81">
        <f t="shared" si="2"/>
        <v>4670</v>
      </c>
      <c r="F22" s="81">
        <f t="shared" si="2"/>
        <v>4855</v>
      </c>
      <c r="G22" s="81">
        <f>SUM(G20:G21)</f>
        <v>1</v>
      </c>
      <c r="K22" s="7"/>
    </row>
    <row r="23" spans="1:12" x14ac:dyDescent="0.25">
      <c r="A23" s="79"/>
      <c r="B23" s="80" t="s">
        <v>28</v>
      </c>
      <c r="C23" s="81">
        <f t="shared" ref="C23:F23" si="3">C18+C22</f>
        <v>13375.5</v>
      </c>
      <c r="D23" s="81">
        <f t="shared" si="3"/>
        <v>53502</v>
      </c>
      <c r="E23" s="81">
        <f t="shared" si="3"/>
        <v>45535.200000000004</v>
      </c>
      <c r="F23" s="81">
        <f t="shared" si="3"/>
        <v>13988.18</v>
      </c>
      <c r="G23" s="81">
        <f>G18+G22</f>
        <v>1</v>
      </c>
      <c r="I23" s="50"/>
      <c r="K23" s="7"/>
    </row>
    <row r="24" spans="1:12" x14ac:dyDescent="0.25">
      <c r="A24" s="52"/>
      <c r="B24" s="52"/>
      <c r="C24" s="52"/>
      <c r="D24" s="52"/>
      <c r="E24" s="52"/>
      <c r="F24" s="52"/>
      <c r="G24" s="52"/>
      <c r="H24" s="52"/>
      <c r="K24" s="7"/>
    </row>
    <row r="25" spans="1:12" x14ac:dyDescent="0.25">
      <c r="A25" s="52"/>
      <c r="B25" s="52"/>
      <c r="C25" s="52"/>
      <c r="D25" s="52"/>
      <c r="E25" s="52"/>
      <c r="F25" s="52"/>
      <c r="G25" s="52"/>
      <c r="H25" s="52"/>
      <c r="I25" s="7"/>
      <c r="J25" s="7"/>
      <c r="K25" s="7"/>
    </row>
    <row r="26" spans="1:12" x14ac:dyDescent="0.25">
      <c r="A26" s="52"/>
      <c r="B26" s="52"/>
      <c r="C26" s="52"/>
      <c r="D26" s="52"/>
      <c r="E26" s="52"/>
      <c r="F26" s="52"/>
      <c r="G26" s="52"/>
      <c r="H26" s="52"/>
      <c r="I26" s="7"/>
      <c r="J26" s="7"/>
      <c r="K26" s="7"/>
    </row>
    <row r="27" spans="1:12" x14ac:dyDescent="0.25">
      <c r="A27" s="52"/>
      <c r="B27" s="52"/>
      <c r="C27" s="52"/>
      <c r="D27" s="52"/>
      <c r="E27" s="52"/>
      <c r="F27" s="52"/>
      <c r="G27" s="52"/>
      <c r="H27" s="52"/>
      <c r="I27" s="7"/>
      <c r="J27" s="7"/>
      <c r="K27" s="7"/>
    </row>
    <row r="28" spans="1:12" x14ac:dyDescent="0.25">
      <c r="A28" s="52"/>
      <c r="B28" s="52"/>
      <c r="C28" s="52"/>
      <c r="D28" s="52"/>
      <c r="E28" s="52"/>
      <c r="F28" s="52"/>
      <c r="G28" s="52"/>
      <c r="H28" s="52"/>
      <c r="I28" s="7"/>
      <c r="J28" s="7"/>
      <c r="K28" s="7"/>
    </row>
    <row r="29" spans="1:12" x14ac:dyDescent="0.25">
      <c r="A29" s="52"/>
      <c r="B29" s="52"/>
      <c r="C29" s="52"/>
      <c r="D29" s="52"/>
      <c r="E29" s="52"/>
      <c r="F29" s="52"/>
      <c r="G29" s="52"/>
      <c r="H29" s="52"/>
      <c r="I29" s="7"/>
      <c r="J29" s="7"/>
    </row>
    <row r="30" spans="1:12" x14ac:dyDescent="0.25">
      <c r="I30" s="7"/>
      <c r="J30" s="7"/>
    </row>
    <row r="31" spans="1:12" x14ac:dyDescent="0.25">
      <c r="I31" s="7"/>
      <c r="J31" s="7"/>
    </row>
    <row r="32" spans="1:12" x14ac:dyDescent="0.25">
      <c r="A32" s="13" t="s">
        <v>177</v>
      </c>
    </row>
    <row r="34" spans="1:7" ht="26.25" x14ac:dyDescent="0.25">
      <c r="A34" s="26" t="s">
        <v>1</v>
      </c>
      <c r="B34" s="26" t="s">
        <v>2</v>
      </c>
      <c r="C34" s="28" t="s">
        <v>178</v>
      </c>
      <c r="D34" s="23" t="s">
        <v>179</v>
      </c>
    </row>
    <row r="35" spans="1:7" x14ac:dyDescent="0.25">
      <c r="A35" s="27" t="s">
        <v>130</v>
      </c>
      <c r="B35" s="23" t="s">
        <v>27</v>
      </c>
      <c r="C35" s="27">
        <v>1</v>
      </c>
      <c r="D35" s="27">
        <v>0</v>
      </c>
    </row>
    <row r="36" spans="1:7" x14ac:dyDescent="0.25">
      <c r="A36" s="27" t="s">
        <v>133</v>
      </c>
      <c r="B36" s="23" t="s">
        <v>21</v>
      </c>
      <c r="C36" s="27">
        <v>1</v>
      </c>
      <c r="D36" s="27">
        <v>0</v>
      </c>
    </row>
    <row r="37" spans="1:7" x14ac:dyDescent="0.25">
      <c r="A37" s="27" t="s">
        <v>138</v>
      </c>
      <c r="B37" s="23" t="s">
        <v>180</v>
      </c>
      <c r="C37" s="27">
        <v>1</v>
      </c>
      <c r="D37" s="27">
        <v>0</v>
      </c>
    </row>
    <row r="38" spans="1:7" x14ac:dyDescent="0.25">
      <c r="A38" s="27" t="s">
        <v>140</v>
      </c>
      <c r="B38" s="23" t="s">
        <v>181</v>
      </c>
      <c r="C38" s="27">
        <v>1</v>
      </c>
      <c r="D38" s="27">
        <v>0</v>
      </c>
    </row>
    <row r="39" spans="1:7" x14ac:dyDescent="0.25">
      <c r="A39" s="27" t="s">
        <v>142</v>
      </c>
      <c r="B39" s="23" t="s">
        <v>17</v>
      </c>
      <c r="C39" s="27">
        <v>1</v>
      </c>
      <c r="D39" s="27">
        <v>0</v>
      </c>
    </row>
    <row r="40" spans="1:7" x14ac:dyDescent="0.25">
      <c r="A40" s="27"/>
      <c r="B40" s="23" t="s">
        <v>184</v>
      </c>
      <c r="C40" s="23">
        <f>SUM(C35:C39)</f>
        <v>5</v>
      </c>
      <c r="D40" s="23">
        <f>SUM(D35:D39)</f>
        <v>0</v>
      </c>
    </row>
    <row r="42" spans="1:7" x14ac:dyDescent="0.25">
      <c r="A42" s="29" t="s">
        <v>196</v>
      </c>
      <c r="B42" s="29"/>
    </row>
    <row r="44" spans="1:7" ht="39" x14ac:dyDescent="0.25">
      <c r="A44" s="30" t="s">
        <v>1</v>
      </c>
      <c r="B44" s="31" t="s">
        <v>185</v>
      </c>
      <c r="C44" s="32" t="s">
        <v>186</v>
      </c>
      <c r="D44" s="35" t="s">
        <v>187</v>
      </c>
      <c r="E44" s="33" t="s">
        <v>188</v>
      </c>
      <c r="F44" s="33" t="s">
        <v>189</v>
      </c>
      <c r="G44" s="33" t="s">
        <v>190</v>
      </c>
    </row>
    <row r="45" spans="1:7" ht="30" x14ac:dyDescent="0.25">
      <c r="A45" s="34">
        <v>1</v>
      </c>
      <c r="B45" s="36" t="s">
        <v>191</v>
      </c>
      <c r="C45" s="34">
        <v>201.6</v>
      </c>
      <c r="D45" s="34">
        <v>81</v>
      </c>
      <c r="E45" s="34" t="s">
        <v>192</v>
      </c>
      <c r="F45" s="34">
        <v>4</v>
      </c>
      <c r="G45" s="34" t="s">
        <v>193</v>
      </c>
    </row>
    <row r="46" spans="1:7" ht="60" x14ac:dyDescent="0.25">
      <c r="A46" s="34">
        <v>2</v>
      </c>
      <c r="B46" s="37" t="s">
        <v>232</v>
      </c>
      <c r="C46" s="34">
        <v>139.5</v>
      </c>
      <c r="D46" s="34">
        <v>9</v>
      </c>
      <c r="E46" s="34" t="s">
        <v>194</v>
      </c>
      <c r="F46" s="34">
        <v>2</v>
      </c>
      <c r="G46" s="34" t="s">
        <v>195</v>
      </c>
    </row>
    <row r="48" spans="1:7" x14ac:dyDescent="0.25">
      <c r="A48" s="29" t="s">
        <v>198</v>
      </c>
      <c r="B48" s="29"/>
    </row>
    <row r="50" spans="1:3" ht="23.25" x14ac:dyDescent="0.25">
      <c r="A50" s="54" t="s">
        <v>1</v>
      </c>
      <c r="B50" s="54" t="s">
        <v>2</v>
      </c>
      <c r="C50" s="88" t="s">
        <v>4</v>
      </c>
    </row>
    <row r="51" spans="1:3" x14ac:dyDescent="0.25">
      <c r="A51" s="60"/>
      <c r="B51" s="60"/>
      <c r="C51" s="58" t="s">
        <v>13</v>
      </c>
    </row>
    <row r="52" spans="1:3" ht="45" x14ac:dyDescent="0.25">
      <c r="A52" s="34" t="s">
        <v>130</v>
      </c>
      <c r="B52" s="35" t="s">
        <v>197</v>
      </c>
      <c r="C52" s="38">
        <v>218.96</v>
      </c>
    </row>
    <row r="53" spans="1:3" ht="30" x14ac:dyDescent="0.25">
      <c r="A53" s="34" t="s">
        <v>133</v>
      </c>
      <c r="B53" s="35" t="s">
        <v>199</v>
      </c>
      <c r="C53" s="38">
        <v>185</v>
      </c>
    </row>
    <row r="54" spans="1:3" x14ac:dyDescent="0.25">
      <c r="A54" s="38"/>
      <c r="B54" s="30" t="s">
        <v>184</v>
      </c>
      <c r="C54" s="39">
        <f>SUM(C52:C53)</f>
        <v>403.96000000000004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2"/>
  <sheetViews>
    <sheetView topLeftCell="A43" workbookViewId="0">
      <selection activeCell="I116" sqref="I116"/>
    </sheetView>
  </sheetViews>
  <sheetFormatPr defaultRowHeight="15" x14ac:dyDescent="0.25"/>
  <cols>
    <col min="1" max="1" width="6.7109375" customWidth="1"/>
    <col min="2" max="2" width="22" customWidth="1"/>
    <col min="3" max="3" width="10.85546875" customWidth="1"/>
    <col min="4" max="4" width="13.85546875" customWidth="1"/>
    <col min="5" max="5" width="16.5703125" customWidth="1"/>
    <col min="6" max="6" width="12.28515625" customWidth="1"/>
    <col min="7" max="7" width="13.28515625" customWidth="1"/>
    <col min="8" max="8" width="12.5703125" customWidth="1"/>
  </cols>
  <sheetData>
    <row r="1" spans="1:7" x14ac:dyDescent="0.25">
      <c r="A1" s="89" t="s">
        <v>30</v>
      </c>
      <c r="B1" s="52"/>
      <c r="C1" s="52"/>
      <c r="D1" s="52"/>
      <c r="E1" s="52"/>
      <c r="F1" s="52"/>
      <c r="G1" s="52"/>
    </row>
    <row r="2" spans="1:7" x14ac:dyDescent="0.25">
      <c r="A2" s="89" t="s">
        <v>224</v>
      </c>
      <c r="B2" s="52"/>
      <c r="C2" s="52"/>
      <c r="D2" s="52"/>
      <c r="E2" s="52"/>
      <c r="F2" s="52"/>
      <c r="G2" s="52"/>
    </row>
    <row r="3" spans="1:7" x14ac:dyDescent="0.25">
      <c r="A3" s="54" t="s">
        <v>1</v>
      </c>
      <c r="B3" s="54" t="s">
        <v>2</v>
      </c>
      <c r="C3" s="54" t="s">
        <v>3</v>
      </c>
      <c r="D3" s="54" t="s">
        <v>4</v>
      </c>
      <c r="E3" s="54" t="s">
        <v>4</v>
      </c>
      <c r="F3" s="54" t="s">
        <v>5</v>
      </c>
      <c r="G3" s="54" t="s">
        <v>6</v>
      </c>
    </row>
    <row r="4" spans="1:7" x14ac:dyDescent="0.25">
      <c r="A4" s="57"/>
      <c r="B4" s="57"/>
      <c r="C4" s="90" t="s">
        <v>7</v>
      </c>
      <c r="D4" s="90" t="s">
        <v>32</v>
      </c>
      <c r="E4" s="90" t="s">
        <v>33</v>
      </c>
      <c r="F4" s="90" t="s">
        <v>10</v>
      </c>
      <c r="G4" s="90" t="s">
        <v>11</v>
      </c>
    </row>
    <row r="5" spans="1:7" x14ac:dyDescent="0.25">
      <c r="A5" s="60"/>
      <c r="B5" s="60"/>
      <c r="C5" s="58" t="s">
        <v>12</v>
      </c>
      <c r="D5" s="58" t="s">
        <v>13</v>
      </c>
      <c r="E5" s="58" t="s">
        <v>13</v>
      </c>
      <c r="F5" s="58" t="s">
        <v>13</v>
      </c>
      <c r="G5" s="58" t="s">
        <v>14</v>
      </c>
    </row>
    <row r="6" spans="1:7" x14ac:dyDescent="0.25">
      <c r="A6" s="91"/>
      <c r="B6" s="62"/>
      <c r="C6" s="63"/>
      <c r="D6" s="63" t="s">
        <v>34</v>
      </c>
      <c r="E6" s="63"/>
      <c r="F6" s="63"/>
      <c r="G6" s="92"/>
    </row>
    <row r="7" spans="1:7" x14ac:dyDescent="0.25">
      <c r="A7" s="65">
        <v>1</v>
      </c>
      <c r="B7" s="75" t="s">
        <v>37</v>
      </c>
      <c r="C7" s="93">
        <v>2085</v>
      </c>
      <c r="D7" s="93">
        <f>C7*4</f>
        <v>8340</v>
      </c>
      <c r="E7" s="94">
        <v>2167.6999999999998</v>
      </c>
      <c r="F7" s="94">
        <v>1030</v>
      </c>
      <c r="G7" s="79">
        <v>5</v>
      </c>
    </row>
    <row r="8" spans="1:7" x14ac:dyDescent="0.25">
      <c r="A8" s="71">
        <v>2</v>
      </c>
      <c r="B8" s="86" t="s">
        <v>38</v>
      </c>
      <c r="C8" s="95">
        <v>277.8</v>
      </c>
      <c r="D8" s="93">
        <f>C8*4</f>
        <v>1111.2</v>
      </c>
      <c r="E8" s="96">
        <v>1100.5</v>
      </c>
      <c r="F8" s="96">
        <v>0</v>
      </c>
      <c r="G8" s="97">
        <v>4</v>
      </c>
    </row>
    <row r="9" spans="1:7" x14ac:dyDescent="0.25">
      <c r="A9" s="65">
        <v>3</v>
      </c>
      <c r="B9" s="75" t="s">
        <v>39</v>
      </c>
      <c r="C9" s="93">
        <v>383</v>
      </c>
      <c r="D9" s="93">
        <f>C9*4</f>
        <v>1532</v>
      </c>
      <c r="E9" s="94">
        <v>0</v>
      </c>
      <c r="F9" s="94">
        <v>0</v>
      </c>
      <c r="G9" s="79">
        <v>3</v>
      </c>
    </row>
    <row r="10" spans="1:7" x14ac:dyDescent="0.25">
      <c r="A10" s="65">
        <v>4</v>
      </c>
      <c r="B10" s="86" t="s">
        <v>40</v>
      </c>
      <c r="C10" s="95">
        <v>590</v>
      </c>
      <c r="D10" s="95">
        <v>3260</v>
      </c>
      <c r="E10" s="96">
        <v>1416</v>
      </c>
      <c r="F10" s="96">
        <v>0</v>
      </c>
      <c r="G10" s="79">
        <v>0</v>
      </c>
    </row>
    <row r="11" spans="1:7" x14ac:dyDescent="0.25">
      <c r="A11" s="65">
        <v>5</v>
      </c>
      <c r="B11" s="86" t="s">
        <v>42</v>
      </c>
      <c r="C11" s="95">
        <v>142</v>
      </c>
      <c r="D11" s="93">
        <f>C11*4</f>
        <v>568</v>
      </c>
      <c r="E11" s="96">
        <v>0</v>
      </c>
      <c r="F11" s="96">
        <v>0</v>
      </c>
      <c r="G11" s="97">
        <v>0</v>
      </c>
    </row>
    <row r="12" spans="1:7" x14ac:dyDescent="0.25">
      <c r="A12" s="71">
        <v>6</v>
      </c>
      <c r="B12" s="75" t="s">
        <v>44</v>
      </c>
      <c r="C12" s="93">
        <v>548</v>
      </c>
      <c r="D12" s="93">
        <f>C12*4</f>
        <v>2192</v>
      </c>
      <c r="E12" s="94">
        <v>0</v>
      </c>
      <c r="F12" s="94">
        <v>0</v>
      </c>
      <c r="G12" s="79">
        <v>0</v>
      </c>
    </row>
    <row r="13" spans="1:7" x14ac:dyDescent="0.25">
      <c r="A13" s="71">
        <v>7</v>
      </c>
      <c r="B13" s="72" t="s">
        <v>18</v>
      </c>
      <c r="C13" s="93">
        <v>490</v>
      </c>
      <c r="D13" s="93">
        <v>2660</v>
      </c>
      <c r="E13" s="94">
        <v>1070</v>
      </c>
      <c r="F13" s="94">
        <v>0</v>
      </c>
      <c r="G13" s="79">
        <v>7</v>
      </c>
    </row>
    <row r="14" spans="1:7" x14ac:dyDescent="0.25">
      <c r="A14" s="76">
        <v>8</v>
      </c>
      <c r="B14" s="86" t="s">
        <v>45</v>
      </c>
      <c r="C14" s="95">
        <v>11</v>
      </c>
      <c r="D14" s="95">
        <f>C14*4</f>
        <v>44</v>
      </c>
      <c r="E14" s="96">
        <v>0</v>
      </c>
      <c r="F14" s="96">
        <v>0</v>
      </c>
      <c r="G14" s="79">
        <v>0</v>
      </c>
    </row>
    <row r="15" spans="1:7" ht="29.25" customHeight="1" x14ac:dyDescent="0.25">
      <c r="A15" s="76">
        <v>9</v>
      </c>
      <c r="B15" s="66" t="s">
        <v>46</v>
      </c>
      <c r="C15" s="95">
        <v>260</v>
      </c>
      <c r="D15" s="93">
        <v>1570</v>
      </c>
      <c r="E15" s="96">
        <v>642</v>
      </c>
      <c r="F15" s="96">
        <v>0</v>
      </c>
      <c r="G15" s="97">
        <v>0</v>
      </c>
    </row>
    <row r="16" spans="1:7" ht="26.25" x14ac:dyDescent="0.25">
      <c r="A16" s="76">
        <v>10</v>
      </c>
      <c r="B16" s="66" t="s">
        <v>47</v>
      </c>
      <c r="C16" s="95">
        <v>0</v>
      </c>
      <c r="D16" s="93">
        <v>0</v>
      </c>
      <c r="E16" s="96">
        <v>152</v>
      </c>
      <c r="F16" s="96">
        <v>0</v>
      </c>
      <c r="G16" s="97">
        <v>0</v>
      </c>
    </row>
    <row r="17" spans="1:7" ht="26.25" x14ac:dyDescent="0.25">
      <c r="A17" s="76">
        <v>11</v>
      </c>
      <c r="B17" s="66" t="s">
        <v>48</v>
      </c>
      <c r="C17" s="95">
        <v>0</v>
      </c>
      <c r="D17" s="93">
        <v>0</v>
      </c>
      <c r="E17" s="96">
        <v>207</v>
      </c>
      <c r="F17" s="96">
        <v>0</v>
      </c>
      <c r="G17" s="97">
        <v>0</v>
      </c>
    </row>
    <row r="18" spans="1:7" ht="26.25" x14ac:dyDescent="0.25">
      <c r="A18" s="76">
        <v>12</v>
      </c>
      <c r="B18" s="66" t="s">
        <v>49</v>
      </c>
      <c r="C18" s="95">
        <v>0</v>
      </c>
      <c r="D18" s="93">
        <v>0</v>
      </c>
      <c r="E18" s="96">
        <v>208</v>
      </c>
      <c r="F18" s="96">
        <v>0</v>
      </c>
      <c r="G18" s="97">
        <v>0</v>
      </c>
    </row>
    <row r="19" spans="1:7" ht="17.25" customHeight="1" x14ac:dyDescent="0.25">
      <c r="A19" s="71">
        <v>13</v>
      </c>
      <c r="B19" s="75" t="s">
        <v>53</v>
      </c>
      <c r="C19" s="93">
        <f>600+890</f>
        <v>1490</v>
      </c>
      <c r="D19" s="93">
        <f>C19*4</f>
        <v>5960</v>
      </c>
      <c r="E19" s="94">
        <f>1472+2250</f>
        <v>3722</v>
      </c>
      <c r="F19" s="94">
        <f>1131+0</f>
        <v>1131</v>
      </c>
      <c r="G19" s="79">
        <f>10+2</f>
        <v>12</v>
      </c>
    </row>
    <row r="20" spans="1:7" ht="27.75" customHeight="1" x14ac:dyDescent="0.25">
      <c r="A20" s="71">
        <v>14</v>
      </c>
      <c r="B20" s="66" t="s">
        <v>17</v>
      </c>
      <c r="C20" s="95">
        <v>250</v>
      </c>
      <c r="D20" s="93">
        <f t="shared" ref="D20:D24" si="0">C20*4</f>
        <v>1000</v>
      </c>
      <c r="E20" s="96">
        <v>350</v>
      </c>
      <c r="F20" s="96">
        <v>0</v>
      </c>
      <c r="G20" s="97">
        <v>9</v>
      </c>
    </row>
    <row r="21" spans="1:7" ht="29.25" customHeight="1" x14ac:dyDescent="0.25">
      <c r="A21" s="71">
        <v>15</v>
      </c>
      <c r="B21" s="75" t="s">
        <v>56</v>
      </c>
      <c r="C21" s="93">
        <v>229.8</v>
      </c>
      <c r="D21" s="93">
        <f t="shared" si="0"/>
        <v>919.2</v>
      </c>
      <c r="E21" s="94">
        <v>0</v>
      </c>
      <c r="F21" s="94">
        <v>0</v>
      </c>
      <c r="G21" s="79">
        <v>0</v>
      </c>
    </row>
    <row r="22" spans="1:7" ht="27" customHeight="1" x14ac:dyDescent="0.25">
      <c r="A22" s="71">
        <v>16</v>
      </c>
      <c r="B22" s="77" t="s">
        <v>58</v>
      </c>
      <c r="C22" s="93">
        <v>387</v>
      </c>
      <c r="D22" s="93">
        <f t="shared" si="0"/>
        <v>1548</v>
      </c>
      <c r="E22" s="94">
        <v>0</v>
      </c>
      <c r="F22" s="94">
        <v>1041</v>
      </c>
      <c r="G22" s="79">
        <v>0</v>
      </c>
    </row>
    <row r="23" spans="1:7" x14ac:dyDescent="0.25">
      <c r="A23" s="71">
        <v>17</v>
      </c>
      <c r="B23" s="75" t="s">
        <v>60</v>
      </c>
      <c r="C23" s="93">
        <v>308.5</v>
      </c>
      <c r="D23" s="93">
        <f t="shared" si="0"/>
        <v>1234</v>
      </c>
      <c r="E23" s="94">
        <v>435</v>
      </c>
      <c r="F23" s="94">
        <v>0</v>
      </c>
      <c r="G23" s="79">
        <v>3</v>
      </c>
    </row>
    <row r="24" spans="1:7" ht="18" customHeight="1" x14ac:dyDescent="0.25">
      <c r="A24" s="65">
        <v>18</v>
      </c>
      <c r="B24" s="74" t="s">
        <v>62</v>
      </c>
      <c r="C24" s="98">
        <v>535</v>
      </c>
      <c r="D24" s="98">
        <f t="shared" si="0"/>
        <v>2140</v>
      </c>
      <c r="E24" s="99">
        <v>1500</v>
      </c>
      <c r="F24" s="99">
        <v>0</v>
      </c>
      <c r="G24" s="60">
        <v>0</v>
      </c>
    </row>
    <row r="25" spans="1:7" x14ac:dyDescent="0.25">
      <c r="A25" s="100"/>
      <c r="B25" s="89"/>
      <c r="C25" s="101"/>
      <c r="D25" s="102" t="s">
        <v>78</v>
      </c>
      <c r="E25" s="103"/>
      <c r="F25" s="103"/>
      <c r="G25" s="104"/>
    </row>
    <row r="26" spans="1:7" x14ac:dyDescent="0.25">
      <c r="A26" s="71">
        <v>19</v>
      </c>
      <c r="B26" s="75" t="s">
        <v>79</v>
      </c>
      <c r="C26" s="93">
        <v>950</v>
      </c>
      <c r="D26" s="93">
        <f>C26*4</f>
        <v>3800</v>
      </c>
      <c r="E26" s="94">
        <v>1529</v>
      </c>
      <c r="F26" s="94">
        <v>0</v>
      </c>
      <c r="G26" s="85">
        <v>0</v>
      </c>
    </row>
    <row r="27" spans="1:7" x14ac:dyDescent="0.25">
      <c r="A27" s="105">
        <v>20</v>
      </c>
      <c r="B27" s="74" t="s">
        <v>80</v>
      </c>
      <c r="C27" s="98">
        <v>330.5</v>
      </c>
      <c r="D27" s="98">
        <f>C27*4</f>
        <v>1322</v>
      </c>
      <c r="E27" s="99">
        <v>860</v>
      </c>
      <c r="F27" s="99">
        <v>0</v>
      </c>
      <c r="G27" s="60">
        <v>0</v>
      </c>
    </row>
    <row r="28" spans="1:7" ht="16.5" customHeight="1" x14ac:dyDescent="0.25">
      <c r="A28" s="71">
        <v>21</v>
      </c>
      <c r="B28" s="75" t="s">
        <v>81</v>
      </c>
      <c r="C28" s="93">
        <v>350</v>
      </c>
      <c r="D28" s="93">
        <f>C28*4</f>
        <v>1400</v>
      </c>
      <c r="E28" s="94">
        <v>420</v>
      </c>
      <c r="F28" s="94">
        <v>0</v>
      </c>
      <c r="G28" s="79">
        <v>0</v>
      </c>
    </row>
    <row r="29" spans="1:7" x14ac:dyDescent="0.25">
      <c r="A29" s="106"/>
      <c r="B29" s="107"/>
      <c r="C29" s="108"/>
      <c r="D29" s="109" t="s">
        <v>82</v>
      </c>
      <c r="E29" s="110"/>
      <c r="F29" s="110"/>
      <c r="G29" s="85"/>
    </row>
    <row r="30" spans="1:7" x14ac:dyDescent="0.25">
      <c r="A30" s="76">
        <v>22</v>
      </c>
      <c r="B30" s="86" t="s">
        <v>83</v>
      </c>
      <c r="C30" s="95">
        <v>265</v>
      </c>
      <c r="D30" s="95">
        <f>C30*4</f>
        <v>1060</v>
      </c>
      <c r="E30" s="96">
        <v>818.4</v>
      </c>
      <c r="F30" s="96">
        <v>0</v>
      </c>
      <c r="G30" s="97">
        <v>0</v>
      </c>
    </row>
    <row r="31" spans="1:7" ht="39" x14ac:dyDescent="0.25">
      <c r="A31" s="71">
        <v>23</v>
      </c>
      <c r="B31" s="72" t="s">
        <v>84</v>
      </c>
      <c r="C31" s="93">
        <v>440</v>
      </c>
      <c r="D31" s="93">
        <v>3600</v>
      </c>
      <c r="E31" s="94">
        <v>150</v>
      </c>
      <c r="F31" s="94">
        <v>0</v>
      </c>
      <c r="G31" s="79">
        <v>7</v>
      </c>
    </row>
    <row r="32" spans="1:7" x14ac:dyDescent="0.25">
      <c r="A32" s="65">
        <v>24</v>
      </c>
      <c r="B32" s="74" t="s">
        <v>86</v>
      </c>
      <c r="C32" s="98">
        <v>1170</v>
      </c>
      <c r="D32" s="98">
        <v>7020</v>
      </c>
      <c r="E32" s="99">
        <v>335</v>
      </c>
      <c r="F32" s="99">
        <v>0</v>
      </c>
      <c r="G32" s="79">
        <v>2</v>
      </c>
    </row>
    <row r="33" spans="1:12" x14ac:dyDescent="0.25">
      <c r="A33" s="71">
        <v>25</v>
      </c>
      <c r="B33" s="75" t="s">
        <v>87</v>
      </c>
      <c r="C33" s="93">
        <v>775.9</v>
      </c>
      <c r="D33" s="93">
        <v>2437</v>
      </c>
      <c r="E33" s="94">
        <v>1418</v>
      </c>
      <c r="F33" s="94">
        <v>0</v>
      </c>
      <c r="G33" s="79">
        <v>0</v>
      </c>
    </row>
    <row r="34" spans="1:12" x14ac:dyDescent="0.25">
      <c r="A34" s="71">
        <v>26</v>
      </c>
      <c r="B34" s="72" t="s">
        <v>88</v>
      </c>
      <c r="C34" s="93">
        <v>353</v>
      </c>
      <c r="D34" s="93">
        <f>C34*4</f>
        <v>1412</v>
      </c>
      <c r="E34" s="94">
        <f>1178.3+1373.9</f>
        <v>2552.1999999999998</v>
      </c>
      <c r="F34" s="94">
        <v>0</v>
      </c>
      <c r="G34" s="79">
        <v>20</v>
      </c>
    </row>
    <row r="35" spans="1:12" x14ac:dyDescent="0.25">
      <c r="A35" s="71">
        <v>27</v>
      </c>
      <c r="B35" s="72" t="s">
        <v>89</v>
      </c>
      <c r="C35" s="93">
        <v>340</v>
      </c>
      <c r="D35" s="93">
        <v>2230</v>
      </c>
      <c r="E35" s="94">
        <v>1533</v>
      </c>
      <c r="F35" s="94">
        <v>0</v>
      </c>
      <c r="G35" s="79">
        <v>7</v>
      </c>
    </row>
    <row r="36" spans="1:12" x14ac:dyDescent="0.25">
      <c r="A36" s="65">
        <v>28</v>
      </c>
      <c r="B36" s="111" t="s">
        <v>92</v>
      </c>
      <c r="C36" s="98">
        <v>720.5</v>
      </c>
      <c r="D36" s="98">
        <f>C36*3.5</f>
        <v>2521.75</v>
      </c>
      <c r="E36" s="99">
        <v>2407</v>
      </c>
      <c r="F36" s="99">
        <v>0</v>
      </c>
      <c r="G36" s="79">
        <v>13</v>
      </c>
    </row>
    <row r="37" spans="1:12" x14ac:dyDescent="0.25">
      <c r="A37" s="71">
        <v>29</v>
      </c>
      <c r="B37" s="75" t="s">
        <v>95</v>
      </c>
      <c r="C37" s="93">
        <v>594</v>
      </c>
      <c r="D37" s="93">
        <v>1594</v>
      </c>
      <c r="E37" s="94">
        <v>726.8</v>
      </c>
      <c r="F37" s="94">
        <v>0</v>
      </c>
      <c r="G37" s="79">
        <v>5</v>
      </c>
    </row>
    <row r="38" spans="1:12" x14ac:dyDescent="0.25">
      <c r="A38" s="71">
        <v>30</v>
      </c>
      <c r="B38" s="75" t="s">
        <v>96</v>
      </c>
      <c r="C38" s="93">
        <v>337.5</v>
      </c>
      <c r="D38" s="93">
        <v>610.9</v>
      </c>
      <c r="E38" s="94">
        <v>1341.5</v>
      </c>
      <c r="F38" s="94">
        <v>0</v>
      </c>
      <c r="G38" s="79">
        <v>3</v>
      </c>
    </row>
    <row r="39" spans="1:12" ht="39" x14ac:dyDescent="0.25">
      <c r="A39" s="71">
        <v>31</v>
      </c>
      <c r="B39" s="72" t="s">
        <v>98</v>
      </c>
      <c r="C39" s="93">
        <v>249.5</v>
      </c>
      <c r="D39" s="93">
        <v>347.9</v>
      </c>
      <c r="E39" s="94">
        <v>0</v>
      </c>
      <c r="F39" s="94">
        <v>0</v>
      </c>
      <c r="G39" s="79">
        <v>6</v>
      </c>
    </row>
    <row r="40" spans="1:12" x14ac:dyDescent="0.25">
      <c r="A40" s="71">
        <v>32</v>
      </c>
      <c r="B40" s="75" t="s">
        <v>99</v>
      </c>
      <c r="C40" s="93">
        <v>451</v>
      </c>
      <c r="D40" s="93">
        <f>C40*3.5</f>
        <v>1578.5</v>
      </c>
      <c r="E40" s="94">
        <v>1670.5</v>
      </c>
      <c r="F40" s="94">
        <v>0</v>
      </c>
      <c r="G40" s="79">
        <v>4</v>
      </c>
    </row>
    <row r="41" spans="1:12" x14ac:dyDescent="0.25">
      <c r="A41" s="71">
        <v>33</v>
      </c>
      <c r="B41" s="74" t="s">
        <v>102</v>
      </c>
      <c r="C41" s="93">
        <v>385</v>
      </c>
      <c r="D41" s="93">
        <v>1119</v>
      </c>
      <c r="E41" s="94">
        <v>725</v>
      </c>
      <c r="F41" s="94">
        <v>0</v>
      </c>
      <c r="G41" s="79">
        <v>0</v>
      </c>
    </row>
    <row r="42" spans="1:12" x14ac:dyDescent="0.25">
      <c r="A42" s="76">
        <v>34</v>
      </c>
      <c r="B42" s="86" t="s">
        <v>103</v>
      </c>
      <c r="C42" s="95">
        <v>637</v>
      </c>
      <c r="D42" s="95">
        <f>C42*4</f>
        <v>2548</v>
      </c>
      <c r="E42" s="96">
        <v>0</v>
      </c>
      <c r="F42" s="96">
        <v>0</v>
      </c>
      <c r="G42" s="97">
        <v>0</v>
      </c>
    </row>
    <row r="43" spans="1:12" x14ac:dyDescent="0.25">
      <c r="A43" s="71">
        <v>35</v>
      </c>
      <c r="B43" s="75" t="s">
        <v>104</v>
      </c>
      <c r="C43" s="93">
        <v>810</v>
      </c>
      <c r="D43" s="93">
        <f>C43*6.8</f>
        <v>5508</v>
      </c>
      <c r="E43" s="94">
        <f>C43*4.4</f>
        <v>3564.0000000000005</v>
      </c>
      <c r="F43" s="94">
        <v>0</v>
      </c>
      <c r="G43" s="79">
        <v>7</v>
      </c>
    </row>
    <row r="44" spans="1:12" x14ac:dyDescent="0.25">
      <c r="A44" s="71"/>
      <c r="B44" s="75"/>
      <c r="C44" s="93"/>
      <c r="D44" s="112" t="s">
        <v>106</v>
      </c>
      <c r="E44" s="94"/>
      <c r="F44" s="94"/>
      <c r="G44" s="79"/>
    </row>
    <row r="45" spans="1:12" x14ac:dyDescent="0.25">
      <c r="A45" s="71">
        <v>36</v>
      </c>
      <c r="B45" s="75" t="s">
        <v>107</v>
      </c>
      <c r="C45" s="93">
        <v>0</v>
      </c>
      <c r="D45" s="113">
        <v>0</v>
      </c>
      <c r="E45" s="94">
        <v>450</v>
      </c>
      <c r="F45" s="94">
        <v>0</v>
      </c>
      <c r="G45" s="79">
        <v>0</v>
      </c>
    </row>
    <row r="46" spans="1:12" ht="26.25" x14ac:dyDescent="0.25">
      <c r="A46" s="71">
        <v>37</v>
      </c>
      <c r="B46" s="72" t="s">
        <v>108</v>
      </c>
      <c r="C46" s="93">
        <v>270</v>
      </c>
      <c r="D46" s="93">
        <v>1672.5</v>
      </c>
      <c r="E46" s="94">
        <v>1697</v>
      </c>
      <c r="F46" s="94">
        <v>0</v>
      </c>
      <c r="G46" s="79">
        <v>17</v>
      </c>
    </row>
    <row r="47" spans="1:12" x14ac:dyDescent="0.25">
      <c r="A47" s="114"/>
      <c r="B47" s="115" t="s">
        <v>28</v>
      </c>
      <c r="C47" s="116">
        <f t="shared" ref="C47:G47" si="1">SUM(C7:C46)</f>
        <v>17416</v>
      </c>
      <c r="D47" s="116">
        <f t="shared" si="1"/>
        <v>75859.950000000012</v>
      </c>
      <c r="E47" s="116">
        <f t="shared" si="1"/>
        <v>35167.600000000006</v>
      </c>
      <c r="F47" s="116">
        <f t="shared" si="1"/>
        <v>3202</v>
      </c>
      <c r="G47" s="117">
        <f t="shared" si="1"/>
        <v>134</v>
      </c>
      <c r="L47" s="50"/>
    </row>
    <row r="48" spans="1:12" x14ac:dyDescent="0.25">
      <c r="A48" s="119"/>
      <c r="B48" s="120"/>
      <c r="C48" s="152"/>
      <c r="D48" s="152"/>
      <c r="E48" s="152"/>
      <c r="F48" s="152"/>
      <c r="G48" s="152"/>
    </row>
    <row r="49" spans="1:7" ht="25.5" customHeight="1" x14ac:dyDescent="0.25">
      <c r="A49" s="52" t="s">
        <v>29</v>
      </c>
      <c r="B49" s="52" t="s">
        <v>110</v>
      </c>
      <c r="C49" s="52"/>
      <c r="D49" s="52"/>
      <c r="E49" s="52"/>
      <c r="F49" s="152"/>
      <c r="G49" s="152"/>
    </row>
    <row r="50" spans="1:7" x14ac:dyDescent="0.25">
      <c r="A50" s="52" t="s">
        <v>233</v>
      </c>
      <c r="B50" s="52" t="s">
        <v>111</v>
      </c>
      <c r="C50" s="102"/>
      <c r="D50" s="102"/>
      <c r="E50" s="121"/>
      <c r="F50" s="121"/>
      <c r="G50" s="152"/>
    </row>
    <row r="51" spans="1:7" x14ac:dyDescent="0.25">
      <c r="A51" s="52"/>
      <c r="B51" s="52"/>
      <c r="C51" s="52"/>
      <c r="D51" s="52"/>
      <c r="E51" s="52"/>
      <c r="F51" s="152"/>
      <c r="G51" s="152"/>
    </row>
    <row r="52" spans="1:7" x14ac:dyDescent="0.25">
      <c r="A52" s="52"/>
      <c r="B52" s="52"/>
      <c r="C52" s="52"/>
      <c r="D52" s="52"/>
      <c r="E52" s="52"/>
      <c r="F52" s="152"/>
      <c r="G52" s="152"/>
    </row>
    <row r="53" spans="1:7" x14ac:dyDescent="0.25">
      <c r="A53" s="52"/>
      <c r="B53" s="52"/>
      <c r="C53" s="52"/>
      <c r="D53" s="52"/>
      <c r="E53" s="52"/>
      <c r="F53" s="152"/>
      <c r="G53" s="152"/>
    </row>
    <row r="54" spans="1:7" x14ac:dyDescent="0.25">
      <c r="A54" s="52"/>
      <c r="B54" s="52"/>
      <c r="C54" s="52"/>
      <c r="D54" s="52"/>
      <c r="E54" s="52"/>
      <c r="F54" s="152"/>
      <c r="G54" s="152"/>
    </row>
    <row r="55" spans="1:7" x14ac:dyDescent="0.25">
      <c r="A55" s="52"/>
      <c r="B55" s="52"/>
      <c r="C55" s="52"/>
      <c r="D55" s="52"/>
      <c r="E55" s="52"/>
      <c r="F55" s="152"/>
      <c r="G55" s="152"/>
    </row>
    <row r="56" spans="1:7" ht="17.25" customHeight="1" x14ac:dyDescent="0.25">
      <c r="A56" s="89" t="s">
        <v>234</v>
      </c>
      <c r="B56" s="52"/>
      <c r="C56" s="52"/>
      <c r="D56" s="52"/>
      <c r="E56" s="52"/>
      <c r="F56" s="52"/>
      <c r="G56" s="52"/>
    </row>
    <row r="57" spans="1:7" x14ac:dyDescent="0.25">
      <c r="A57" s="54" t="s">
        <v>1</v>
      </c>
      <c r="B57" s="54" t="s">
        <v>2</v>
      </c>
      <c r="C57" s="54" t="s">
        <v>3</v>
      </c>
      <c r="D57" s="54" t="s">
        <v>4</v>
      </c>
      <c r="E57" s="54" t="s">
        <v>4</v>
      </c>
      <c r="F57" s="54" t="s">
        <v>5</v>
      </c>
      <c r="G57" s="54" t="s">
        <v>6</v>
      </c>
    </row>
    <row r="58" spans="1:7" x14ac:dyDescent="0.25">
      <c r="A58" s="57"/>
      <c r="B58" s="57"/>
      <c r="C58" s="90" t="s">
        <v>7</v>
      </c>
      <c r="D58" s="90" t="s">
        <v>32</v>
      </c>
      <c r="E58" s="90" t="s">
        <v>33</v>
      </c>
      <c r="F58" s="90" t="s">
        <v>10</v>
      </c>
      <c r="G58" s="90" t="s">
        <v>11</v>
      </c>
    </row>
    <row r="59" spans="1:7" x14ac:dyDescent="0.25">
      <c r="A59" s="60"/>
      <c r="B59" s="60"/>
      <c r="C59" s="58" t="s">
        <v>12</v>
      </c>
      <c r="D59" s="58" t="s">
        <v>13</v>
      </c>
      <c r="E59" s="58" t="s">
        <v>13</v>
      </c>
      <c r="F59" s="58" t="s">
        <v>13</v>
      </c>
      <c r="G59" s="58" t="s">
        <v>14</v>
      </c>
    </row>
    <row r="60" spans="1:7" x14ac:dyDescent="0.25">
      <c r="A60" s="91"/>
      <c r="B60" s="62"/>
      <c r="C60" s="63"/>
      <c r="D60" s="63" t="s">
        <v>34</v>
      </c>
      <c r="E60" s="63"/>
      <c r="F60" s="63"/>
      <c r="G60" s="92"/>
    </row>
    <row r="61" spans="1:7" x14ac:dyDescent="0.25">
      <c r="A61" s="65">
        <v>1</v>
      </c>
      <c r="B61" s="75" t="s">
        <v>35</v>
      </c>
      <c r="C61" s="93">
        <v>955.5</v>
      </c>
      <c r="D61" s="93">
        <f>C61*4</f>
        <v>3822</v>
      </c>
      <c r="E61" s="94">
        <v>1081.9000000000001</v>
      </c>
      <c r="F61" s="94">
        <v>0</v>
      </c>
      <c r="G61" s="79">
        <v>3</v>
      </c>
    </row>
    <row r="62" spans="1:7" x14ac:dyDescent="0.25">
      <c r="A62" s="65">
        <v>2</v>
      </c>
      <c r="B62" s="75" t="s">
        <v>36</v>
      </c>
      <c r="C62" s="93">
        <v>452</v>
      </c>
      <c r="D62" s="93">
        <f>C62*4</f>
        <v>1808</v>
      </c>
      <c r="E62" s="94">
        <v>0</v>
      </c>
      <c r="F62" s="94">
        <v>0</v>
      </c>
      <c r="G62" s="79">
        <v>0</v>
      </c>
    </row>
    <row r="63" spans="1:7" x14ac:dyDescent="0.25">
      <c r="A63" s="65">
        <v>3</v>
      </c>
      <c r="B63" s="75" t="s">
        <v>41</v>
      </c>
      <c r="C63" s="95">
        <f>156.5+400</f>
        <v>556.5</v>
      </c>
      <c r="D63" s="95">
        <f>C63*4</f>
        <v>2226</v>
      </c>
      <c r="E63" s="96">
        <v>377</v>
      </c>
      <c r="F63" s="96">
        <v>0</v>
      </c>
      <c r="G63" s="79">
        <v>0</v>
      </c>
    </row>
    <row r="64" spans="1:7" ht="26.25" x14ac:dyDescent="0.25">
      <c r="A64" s="71">
        <v>4</v>
      </c>
      <c r="B64" s="72" t="s">
        <v>43</v>
      </c>
      <c r="C64" s="93">
        <v>1128.8</v>
      </c>
      <c r="D64" s="93">
        <f>C64*4</f>
        <v>4515.2</v>
      </c>
      <c r="E64" s="94">
        <v>2597.6</v>
      </c>
      <c r="F64" s="94">
        <v>0</v>
      </c>
      <c r="G64" s="79">
        <v>4</v>
      </c>
    </row>
    <row r="65" spans="1:11" x14ac:dyDescent="0.25">
      <c r="A65" s="71">
        <v>5</v>
      </c>
      <c r="B65" s="75" t="s">
        <v>50</v>
      </c>
      <c r="C65" s="93">
        <v>166.6</v>
      </c>
      <c r="D65" s="93">
        <v>580</v>
      </c>
      <c r="E65" s="94">
        <v>0</v>
      </c>
      <c r="F65" s="94">
        <v>0</v>
      </c>
      <c r="G65" s="79">
        <v>0</v>
      </c>
    </row>
    <row r="66" spans="1:11" x14ac:dyDescent="0.25">
      <c r="A66" s="71">
        <v>6</v>
      </c>
      <c r="B66" s="72" t="s">
        <v>51</v>
      </c>
      <c r="C66" s="93">
        <v>480</v>
      </c>
      <c r="D66" s="93">
        <v>1740</v>
      </c>
      <c r="E66" s="94">
        <v>0</v>
      </c>
      <c r="F66" s="94">
        <v>0</v>
      </c>
      <c r="G66" s="79">
        <v>0</v>
      </c>
    </row>
    <row r="67" spans="1:11" x14ac:dyDescent="0.25">
      <c r="A67" s="71">
        <v>7</v>
      </c>
      <c r="B67" s="75" t="s">
        <v>52</v>
      </c>
      <c r="C67" s="93">
        <v>193.5</v>
      </c>
      <c r="D67" s="93">
        <f>C67*4</f>
        <v>774</v>
      </c>
      <c r="E67" s="94">
        <v>0</v>
      </c>
      <c r="F67" s="94">
        <v>0</v>
      </c>
      <c r="G67" s="79">
        <v>0</v>
      </c>
    </row>
    <row r="68" spans="1:11" x14ac:dyDescent="0.25">
      <c r="A68" s="71">
        <v>8</v>
      </c>
      <c r="B68" s="75" t="s">
        <v>54</v>
      </c>
      <c r="C68" s="93">
        <v>157.5</v>
      </c>
      <c r="D68" s="93">
        <f t="shared" ref="D68:D73" si="2">C68*4</f>
        <v>630</v>
      </c>
      <c r="E68" s="94">
        <v>0</v>
      </c>
      <c r="F68" s="94">
        <v>0</v>
      </c>
      <c r="G68" s="79">
        <v>0</v>
      </c>
    </row>
    <row r="69" spans="1:11" x14ac:dyDescent="0.25">
      <c r="A69" s="71">
        <v>9</v>
      </c>
      <c r="B69" s="75" t="s">
        <v>55</v>
      </c>
      <c r="C69" s="93">
        <v>235</v>
      </c>
      <c r="D69" s="93">
        <f t="shared" si="2"/>
        <v>940</v>
      </c>
      <c r="E69" s="94">
        <v>0</v>
      </c>
      <c r="F69" s="94">
        <v>0</v>
      </c>
      <c r="G69" s="79">
        <v>0</v>
      </c>
    </row>
    <row r="70" spans="1:11" x14ac:dyDescent="0.25">
      <c r="A70" s="71">
        <v>10</v>
      </c>
      <c r="B70" s="77" t="s">
        <v>57</v>
      </c>
      <c r="C70" s="93">
        <v>1300</v>
      </c>
      <c r="D70" s="93">
        <f t="shared" si="2"/>
        <v>5200</v>
      </c>
      <c r="E70" s="94">
        <v>0</v>
      </c>
      <c r="F70" s="94">
        <v>0</v>
      </c>
      <c r="G70" s="79"/>
    </row>
    <row r="71" spans="1:11" x14ac:dyDescent="0.25">
      <c r="A71" s="76">
        <v>11</v>
      </c>
      <c r="B71" s="86" t="s">
        <v>59</v>
      </c>
      <c r="C71" s="95">
        <v>521</v>
      </c>
      <c r="D71" s="95">
        <f t="shared" si="2"/>
        <v>2084</v>
      </c>
      <c r="E71" s="96">
        <v>0</v>
      </c>
      <c r="F71" s="96">
        <v>0</v>
      </c>
      <c r="G71" s="97">
        <v>0</v>
      </c>
    </row>
    <row r="72" spans="1:11" x14ac:dyDescent="0.25">
      <c r="A72" s="71">
        <v>12</v>
      </c>
      <c r="B72" s="75" t="s">
        <v>61</v>
      </c>
      <c r="C72" s="93">
        <v>110</v>
      </c>
      <c r="D72" s="93">
        <f t="shared" si="2"/>
        <v>440</v>
      </c>
      <c r="E72" s="94">
        <v>296</v>
      </c>
      <c r="F72" s="94">
        <v>0</v>
      </c>
      <c r="G72" s="79">
        <v>4</v>
      </c>
    </row>
    <row r="73" spans="1:11" x14ac:dyDescent="0.25">
      <c r="A73" s="71">
        <v>13</v>
      </c>
      <c r="B73" s="86" t="s">
        <v>63</v>
      </c>
      <c r="C73" s="95">
        <f>1056</f>
        <v>1056</v>
      </c>
      <c r="D73" s="93">
        <f t="shared" si="2"/>
        <v>4224</v>
      </c>
      <c r="E73" s="96">
        <v>0</v>
      </c>
      <c r="F73" s="96">
        <v>0</v>
      </c>
      <c r="G73" s="97">
        <v>0</v>
      </c>
    </row>
    <row r="74" spans="1:11" x14ac:dyDescent="0.25">
      <c r="A74" s="71">
        <v>14</v>
      </c>
      <c r="B74" s="86" t="s">
        <v>64</v>
      </c>
      <c r="C74" s="95">
        <v>1180</v>
      </c>
      <c r="D74" s="93">
        <f>C74*6.8</f>
        <v>8024</v>
      </c>
      <c r="E74" s="96">
        <f>C74*2.2</f>
        <v>2596</v>
      </c>
      <c r="F74" s="96">
        <v>0</v>
      </c>
      <c r="G74" s="97">
        <v>0</v>
      </c>
      <c r="K74" s="50"/>
    </row>
    <row r="75" spans="1:11" x14ac:dyDescent="0.25">
      <c r="A75" s="71">
        <v>15</v>
      </c>
      <c r="B75" s="75" t="s">
        <v>65</v>
      </c>
      <c r="C75" s="93">
        <v>549</v>
      </c>
      <c r="D75" s="93">
        <f>C75*4</f>
        <v>2196</v>
      </c>
      <c r="E75" s="94">
        <v>0</v>
      </c>
      <c r="F75" s="94">
        <v>0</v>
      </c>
      <c r="G75" s="79">
        <v>0</v>
      </c>
    </row>
    <row r="76" spans="1:11" x14ac:dyDescent="0.25">
      <c r="A76" s="71">
        <v>16</v>
      </c>
      <c r="B76" s="75" t="s">
        <v>66</v>
      </c>
      <c r="C76" s="93">
        <v>320</v>
      </c>
      <c r="D76" s="93">
        <f>C76*4</f>
        <v>1280</v>
      </c>
      <c r="E76" s="94">
        <v>0</v>
      </c>
      <c r="F76" s="94">
        <v>0</v>
      </c>
      <c r="G76" s="79">
        <v>0</v>
      </c>
    </row>
    <row r="77" spans="1:11" x14ac:dyDescent="0.25">
      <c r="A77" s="71">
        <v>17</v>
      </c>
      <c r="B77" s="75" t="s">
        <v>67</v>
      </c>
      <c r="C77" s="93">
        <f>375.3+88+198.7</f>
        <v>662</v>
      </c>
      <c r="D77" s="93">
        <f>C77*4</f>
        <v>2648</v>
      </c>
      <c r="E77" s="94">
        <v>960</v>
      </c>
      <c r="F77" s="94">
        <v>0</v>
      </c>
      <c r="G77" s="79">
        <v>0</v>
      </c>
    </row>
    <row r="78" spans="1:11" x14ac:dyDescent="0.25">
      <c r="A78" s="71">
        <v>18</v>
      </c>
      <c r="B78" s="75" t="s">
        <v>68</v>
      </c>
      <c r="C78" s="93">
        <v>188</v>
      </c>
      <c r="D78" s="93">
        <f>188*4</f>
        <v>752</v>
      </c>
      <c r="E78" s="94">
        <v>0</v>
      </c>
      <c r="F78" s="94">
        <v>0</v>
      </c>
      <c r="G78" s="79">
        <v>0</v>
      </c>
    </row>
    <row r="79" spans="1:11" x14ac:dyDescent="0.25">
      <c r="A79" s="129"/>
      <c r="B79" s="130"/>
      <c r="C79" s="131"/>
      <c r="D79" s="132" t="s">
        <v>69</v>
      </c>
      <c r="E79" s="133"/>
      <c r="F79" s="134"/>
      <c r="G79" s="135"/>
    </row>
    <row r="80" spans="1:11" x14ac:dyDescent="0.25">
      <c r="A80" s="129">
        <v>19</v>
      </c>
      <c r="B80" s="130" t="s">
        <v>70</v>
      </c>
      <c r="C80" s="131">
        <v>187</v>
      </c>
      <c r="D80" s="136">
        <v>1274.5</v>
      </c>
      <c r="E80" s="137">
        <v>70</v>
      </c>
      <c r="F80" s="134">
        <v>0</v>
      </c>
      <c r="G80" s="135">
        <v>0</v>
      </c>
    </row>
    <row r="81" spans="1:7" x14ac:dyDescent="0.25">
      <c r="A81" s="71">
        <v>20</v>
      </c>
      <c r="B81" s="75" t="s">
        <v>71</v>
      </c>
      <c r="C81" s="93">
        <v>154</v>
      </c>
      <c r="D81" s="93">
        <f>C81*4</f>
        <v>616</v>
      </c>
      <c r="E81" s="94">
        <v>308</v>
      </c>
      <c r="F81" s="94">
        <v>0</v>
      </c>
      <c r="G81" s="79">
        <v>0</v>
      </c>
    </row>
    <row r="82" spans="1:7" x14ac:dyDescent="0.25">
      <c r="A82" s="71">
        <v>21</v>
      </c>
      <c r="B82" s="75" t="s">
        <v>72</v>
      </c>
      <c r="C82" s="93">
        <v>160</v>
      </c>
      <c r="D82" s="93">
        <v>960</v>
      </c>
      <c r="E82" s="94">
        <v>288</v>
      </c>
      <c r="F82" s="94">
        <v>0</v>
      </c>
      <c r="G82" s="79">
        <v>0</v>
      </c>
    </row>
    <row r="83" spans="1:7" x14ac:dyDescent="0.25">
      <c r="A83" s="71">
        <v>22</v>
      </c>
      <c r="B83" s="75" t="s">
        <v>73</v>
      </c>
      <c r="C83" s="93">
        <v>650</v>
      </c>
      <c r="D83" s="93">
        <v>4130</v>
      </c>
      <c r="E83" s="94">
        <v>1450</v>
      </c>
      <c r="F83" s="94">
        <v>0</v>
      </c>
      <c r="G83" s="79">
        <v>0</v>
      </c>
    </row>
    <row r="84" spans="1:7" x14ac:dyDescent="0.25">
      <c r="A84" s="71">
        <v>23</v>
      </c>
      <c r="B84" s="75" t="s">
        <v>74</v>
      </c>
      <c r="C84" s="93">
        <v>426.8</v>
      </c>
      <c r="D84" s="93">
        <v>2651.6</v>
      </c>
      <c r="E84" s="94">
        <v>1349.8</v>
      </c>
      <c r="F84" s="94">
        <v>0</v>
      </c>
      <c r="G84" s="79">
        <v>0</v>
      </c>
    </row>
    <row r="85" spans="1:7" ht="26.25" x14ac:dyDescent="0.25">
      <c r="A85" s="71">
        <v>24</v>
      </c>
      <c r="B85" s="72" t="s">
        <v>75</v>
      </c>
      <c r="C85" s="93">
        <v>300</v>
      </c>
      <c r="D85" s="93">
        <f>C85*4</f>
        <v>1200</v>
      </c>
      <c r="E85" s="94">
        <v>900</v>
      </c>
      <c r="F85" s="94">
        <v>0</v>
      </c>
      <c r="G85" s="79">
        <v>0</v>
      </c>
    </row>
    <row r="86" spans="1:7" x14ac:dyDescent="0.25">
      <c r="A86" s="76">
        <v>25</v>
      </c>
      <c r="B86" s="66" t="s">
        <v>212</v>
      </c>
      <c r="C86" s="95">
        <v>410</v>
      </c>
      <c r="D86" s="95">
        <v>4060</v>
      </c>
      <c r="E86" s="96">
        <v>1820</v>
      </c>
      <c r="F86" s="96">
        <v>0</v>
      </c>
      <c r="G86" s="97">
        <v>0</v>
      </c>
    </row>
    <row r="87" spans="1:7" x14ac:dyDescent="0.25">
      <c r="A87" s="76">
        <v>26</v>
      </c>
      <c r="B87" s="66" t="s">
        <v>76</v>
      </c>
      <c r="C87" s="95">
        <v>190</v>
      </c>
      <c r="D87" s="95">
        <f>C87*4</f>
        <v>760</v>
      </c>
      <c r="E87" s="96">
        <v>380</v>
      </c>
      <c r="F87" s="96">
        <v>0</v>
      </c>
      <c r="G87" s="97">
        <v>0</v>
      </c>
    </row>
    <row r="88" spans="1:7" ht="26.25" x14ac:dyDescent="0.25">
      <c r="A88" s="138">
        <v>27</v>
      </c>
      <c r="B88" s="139" t="s">
        <v>77</v>
      </c>
      <c r="C88" s="140">
        <v>100</v>
      </c>
      <c r="D88" s="140">
        <v>765</v>
      </c>
      <c r="E88" s="141">
        <v>307</v>
      </c>
      <c r="F88" s="141">
        <v>0</v>
      </c>
      <c r="G88" s="142">
        <v>0</v>
      </c>
    </row>
    <row r="89" spans="1:7" x14ac:dyDescent="0.25">
      <c r="A89" s="106"/>
      <c r="B89" s="107"/>
      <c r="C89" s="108"/>
      <c r="D89" s="109" t="s">
        <v>82</v>
      </c>
      <c r="E89" s="110"/>
      <c r="F89" s="110"/>
      <c r="G89" s="85"/>
    </row>
    <row r="90" spans="1:7" x14ac:dyDescent="0.25">
      <c r="A90" s="71">
        <v>28</v>
      </c>
      <c r="B90" s="75" t="s">
        <v>85</v>
      </c>
      <c r="C90" s="93">
        <v>140</v>
      </c>
      <c r="D90" s="93">
        <v>690</v>
      </c>
      <c r="E90" s="94">
        <v>0</v>
      </c>
      <c r="F90" s="94">
        <v>0</v>
      </c>
      <c r="G90" s="143">
        <v>0</v>
      </c>
    </row>
    <row r="91" spans="1:7" x14ac:dyDescent="0.25">
      <c r="A91" s="71">
        <v>29</v>
      </c>
      <c r="B91" s="75" t="s">
        <v>90</v>
      </c>
      <c r="C91" s="93">
        <v>195.7</v>
      </c>
      <c r="D91" s="93">
        <v>609</v>
      </c>
      <c r="E91" s="94">
        <v>397</v>
      </c>
      <c r="F91" s="94">
        <v>0</v>
      </c>
      <c r="G91" s="79">
        <v>4</v>
      </c>
    </row>
    <row r="92" spans="1:7" x14ac:dyDescent="0.25">
      <c r="A92" s="71">
        <v>30</v>
      </c>
      <c r="B92" s="75" t="s">
        <v>91</v>
      </c>
      <c r="C92" s="93">
        <v>500</v>
      </c>
      <c r="D92" s="93">
        <f>C92*6</f>
        <v>3000</v>
      </c>
      <c r="E92" s="94">
        <v>0</v>
      </c>
      <c r="F92" s="94">
        <v>0</v>
      </c>
      <c r="G92" s="79">
        <v>0</v>
      </c>
    </row>
    <row r="93" spans="1:7" x14ac:dyDescent="0.25">
      <c r="A93" s="71">
        <v>31</v>
      </c>
      <c r="B93" s="75" t="s">
        <v>93</v>
      </c>
      <c r="C93" s="93">
        <v>170</v>
      </c>
      <c r="D93" s="93">
        <v>800</v>
      </c>
      <c r="E93" s="94">
        <v>0</v>
      </c>
      <c r="F93" s="94">
        <v>0</v>
      </c>
      <c r="G93" s="79">
        <v>0</v>
      </c>
    </row>
    <row r="94" spans="1:7" x14ac:dyDescent="0.25">
      <c r="A94" s="71">
        <v>32</v>
      </c>
      <c r="B94" s="86" t="s">
        <v>94</v>
      </c>
      <c r="C94" s="93">
        <v>356</v>
      </c>
      <c r="D94" s="93">
        <f>C94*4</f>
        <v>1424</v>
      </c>
      <c r="E94" s="94">
        <v>0</v>
      </c>
      <c r="F94" s="94">
        <v>0</v>
      </c>
      <c r="G94" s="79">
        <v>3</v>
      </c>
    </row>
    <row r="95" spans="1:7" x14ac:dyDescent="0.25">
      <c r="A95" s="71">
        <v>33</v>
      </c>
      <c r="B95" s="23" t="s">
        <v>97</v>
      </c>
      <c r="C95" s="93">
        <v>442.5</v>
      </c>
      <c r="D95" s="93">
        <f>C95*4</f>
        <v>1770</v>
      </c>
      <c r="E95" s="94">
        <v>0</v>
      </c>
      <c r="F95" s="94">
        <v>0</v>
      </c>
      <c r="G95" s="79">
        <v>0</v>
      </c>
    </row>
    <row r="96" spans="1:7" x14ac:dyDescent="0.25">
      <c r="A96" s="76">
        <v>34</v>
      </c>
      <c r="B96" s="89" t="s">
        <v>100</v>
      </c>
      <c r="C96" s="95">
        <v>100</v>
      </c>
      <c r="D96" s="95">
        <f>C96*4</f>
        <v>400</v>
      </c>
      <c r="E96" s="96">
        <v>0</v>
      </c>
      <c r="F96" s="96">
        <v>0</v>
      </c>
      <c r="G96" s="97">
        <v>0</v>
      </c>
    </row>
    <row r="97" spans="1:13" x14ac:dyDescent="0.25">
      <c r="A97" s="106">
        <v>35</v>
      </c>
      <c r="B97" s="144" t="s">
        <v>101</v>
      </c>
      <c r="C97" s="145">
        <v>260</v>
      </c>
      <c r="D97" s="95">
        <f>C97*6</f>
        <v>1560</v>
      </c>
      <c r="E97" s="96">
        <v>0</v>
      </c>
      <c r="F97" s="96">
        <v>0</v>
      </c>
      <c r="G97" s="97">
        <v>0</v>
      </c>
    </row>
    <row r="98" spans="1:13" x14ac:dyDescent="0.25">
      <c r="A98" s="71">
        <v>36</v>
      </c>
      <c r="B98" s="75" t="s">
        <v>105</v>
      </c>
      <c r="C98" s="93">
        <v>133</v>
      </c>
      <c r="D98" s="93">
        <f>C98*4</f>
        <v>532</v>
      </c>
      <c r="E98" s="94">
        <v>0</v>
      </c>
      <c r="F98" s="94">
        <v>0</v>
      </c>
      <c r="G98" s="79">
        <v>0</v>
      </c>
    </row>
    <row r="99" spans="1:13" x14ac:dyDescent="0.25">
      <c r="A99" s="71"/>
      <c r="B99" s="75"/>
      <c r="C99" s="93"/>
      <c r="D99" s="112" t="s">
        <v>106</v>
      </c>
      <c r="E99" s="94"/>
      <c r="F99" s="94"/>
      <c r="G99" s="79"/>
    </row>
    <row r="100" spans="1:13" x14ac:dyDescent="0.25">
      <c r="A100" s="71">
        <v>37</v>
      </c>
      <c r="B100" s="75" t="s">
        <v>109</v>
      </c>
      <c r="C100" s="93">
        <v>819</v>
      </c>
      <c r="D100" s="93">
        <f>C100*4</f>
        <v>3276</v>
      </c>
      <c r="E100" s="94">
        <v>1100</v>
      </c>
      <c r="F100" s="94">
        <v>0</v>
      </c>
      <c r="G100" s="79">
        <v>0</v>
      </c>
    </row>
    <row r="101" spans="1:13" x14ac:dyDescent="0.25">
      <c r="A101" s="114"/>
      <c r="B101" s="115" t="s">
        <v>28</v>
      </c>
      <c r="C101" s="116">
        <f t="shared" ref="C101:G101" si="3">SUM(C61:C100)</f>
        <v>15905.4</v>
      </c>
      <c r="D101" s="117">
        <f t="shared" si="3"/>
        <v>74361.299999999988</v>
      </c>
      <c r="E101" s="118">
        <f t="shared" si="3"/>
        <v>16278.3</v>
      </c>
      <c r="F101" s="118">
        <f t="shared" si="3"/>
        <v>0</v>
      </c>
      <c r="G101" s="81">
        <f t="shared" si="3"/>
        <v>18</v>
      </c>
    </row>
    <row r="102" spans="1:13" x14ac:dyDescent="0.25">
      <c r="A102" s="119"/>
      <c r="B102" s="120"/>
      <c r="C102" s="102"/>
      <c r="D102" s="102"/>
      <c r="E102" s="121"/>
      <c r="F102" s="121"/>
      <c r="G102" s="122"/>
      <c r="M102" s="50"/>
    </row>
    <row r="103" spans="1:13" x14ac:dyDescent="0.25">
      <c r="F103" s="121"/>
      <c r="G103" s="122"/>
    </row>
    <row r="106" spans="1:13" x14ac:dyDescent="0.25">
      <c r="A106" s="123" t="s">
        <v>235</v>
      </c>
      <c r="B106" s="123"/>
      <c r="C106" s="102"/>
      <c r="D106" s="123"/>
      <c r="E106" s="124"/>
      <c r="F106" s="124"/>
      <c r="G106" s="52"/>
    </row>
    <row r="107" spans="1:13" x14ac:dyDescent="0.25">
      <c r="A107" s="54" t="s">
        <v>1</v>
      </c>
      <c r="B107" s="54" t="s">
        <v>2</v>
      </c>
      <c r="C107" s="54" t="s">
        <v>3</v>
      </c>
      <c r="D107" s="54" t="s">
        <v>112</v>
      </c>
      <c r="E107" s="54" t="s">
        <v>112</v>
      </c>
      <c r="F107" s="54" t="s">
        <v>5</v>
      </c>
      <c r="G107" s="54" t="s">
        <v>6</v>
      </c>
    </row>
    <row r="108" spans="1:13" x14ac:dyDescent="0.25">
      <c r="A108" s="57"/>
      <c r="B108" s="57"/>
      <c r="C108" s="90" t="s">
        <v>7</v>
      </c>
      <c r="D108" s="90" t="s">
        <v>32</v>
      </c>
      <c r="E108" s="90" t="s">
        <v>33</v>
      </c>
      <c r="F108" s="90" t="s">
        <v>10</v>
      </c>
      <c r="G108" s="90" t="s">
        <v>113</v>
      </c>
    </row>
    <row r="109" spans="1:13" x14ac:dyDescent="0.25">
      <c r="A109" s="60"/>
      <c r="B109" s="60"/>
      <c r="C109" s="58" t="s">
        <v>12</v>
      </c>
      <c r="D109" s="58" t="s">
        <v>13</v>
      </c>
      <c r="E109" s="58" t="s">
        <v>13</v>
      </c>
      <c r="F109" s="58" t="s">
        <v>13</v>
      </c>
      <c r="G109" s="58" t="s">
        <v>14</v>
      </c>
    </row>
    <row r="110" spans="1:13" x14ac:dyDescent="0.25">
      <c r="A110" s="65">
        <v>1</v>
      </c>
      <c r="B110" s="74" t="s">
        <v>114</v>
      </c>
      <c r="C110" s="98">
        <v>132.69999999999999</v>
      </c>
      <c r="D110" s="98">
        <f>4*C110</f>
        <v>530.79999999999995</v>
      </c>
      <c r="E110" s="94">
        <v>0</v>
      </c>
      <c r="F110" s="94">
        <v>0</v>
      </c>
      <c r="G110" s="79">
        <v>0</v>
      </c>
    </row>
    <row r="111" spans="1:13" x14ac:dyDescent="0.25">
      <c r="A111" s="71">
        <v>2</v>
      </c>
      <c r="B111" s="75" t="s">
        <v>115</v>
      </c>
      <c r="C111" s="93">
        <v>157.5</v>
      </c>
      <c r="D111" s="93">
        <f>C111*2</f>
        <v>315</v>
      </c>
      <c r="E111" s="94">
        <v>0</v>
      </c>
      <c r="F111" s="94">
        <v>0</v>
      </c>
      <c r="G111" s="79">
        <v>0</v>
      </c>
    </row>
    <row r="112" spans="1:13" x14ac:dyDescent="0.25">
      <c r="A112" s="71">
        <v>3</v>
      </c>
      <c r="B112" s="75" t="s">
        <v>116</v>
      </c>
      <c r="C112" s="93">
        <v>814</v>
      </c>
      <c r="D112" s="93">
        <f>C112*2</f>
        <v>1628</v>
      </c>
      <c r="E112" s="94">
        <v>0</v>
      </c>
      <c r="F112" s="94">
        <v>0</v>
      </c>
      <c r="G112" s="79">
        <v>0</v>
      </c>
    </row>
    <row r="113" spans="1:9" x14ac:dyDescent="0.25">
      <c r="A113" s="71">
        <v>4</v>
      </c>
      <c r="B113" s="74" t="s">
        <v>117</v>
      </c>
      <c r="C113" s="95">
        <v>214</v>
      </c>
      <c r="D113" s="93">
        <f>C113*2</f>
        <v>428</v>
      </c>
      <c r="E113" s="99">
        <v>0</v>
      </c>
      <c r="F113" s="99">
        <v>0</v>
      </c>
      <c r="G113" s="60">
        <v>0</v>
      </c>
    </row>
    <row r="114" spans="1:9" x14ac:dyDescent="0.25">
      <c r="A114" s="71">
        <v>5</v>
      </c>
      <c r="B114" s="74" t="s">
        <v>63</v>
      </c>
      <c r="C114" s="95">
        <v>72</v>
      </c>
      <c r="D114" s="93">
        <f>C114*4</f>
        <v>288</v>
      </c>
      <c r="E114" s="99">
        <v>0</v>
      </c>
      <c r="F114" s="99">
        <v>0</v>
      </c>
      <c r="G114" s="60">
        <v>0</v>
      </c>
    </row>
    <row r="115" spans="1:9" x14ac:dyDescent="0.25">
      <c r="A115" s="71">
        <v>6</v>
      </c>
      <c r="B115" s="74" t="s">
        <v>118</v>
      </c>
      <c r="C115" s="95">
        <v>261.5</v>
      </c>
      <c r="D115" s="93">
        <f>C115*2</f>
        <v>523</v>
      </c>
      <c r="E115" s="99">
        <v>170</v>
      </c>
      <c r="F115" s="99">
        <v>0</v>
      </c>
      <c r="G115" s="60">
        <v>0</v>
      </c>
    </row>
    <row r="116" spans="1:9" x14ac:dyDescent="0.25">
      <c r="A116" s="71">
        <v>7</v>
      </c>
      <c r="B116" s="74" t="s">
        <v>119</v>
      </c>
      <c r="C116" s="95">
        <v>479.5</v>
      </c>
      <c r="D116" s="93">
        <f>C116*2</f>
        <v>959</v>
      </c>
      <c r="E116" s="99">
        <v>612.79999999999995</v>
      </c>
      <c r="F116" s="99">
        <v>0</v>
      </c>
      <c r="G116" s="60">
        <v>4</v>
      </c>
      <c r="I116" s="50"/>
    </row>
    <row r="117" spans="1:9" x14ac:dyDescent="0.25">
      <c r="A117" s="71">
        <v>8</v>
      </c>
      <c r="B117" s="75" t="s">
        <v>120</v>
      </c>
      <c r="C117" s="93">
        <v>632.70000000000005</v>
      </c>
      <c r="D117" s="93">
        <f>C117*2</f>
        <v>1265.4000000000001</v>
      </c>
      <c r="E117" s="94">
        <v>154</v>
      </c>
      <c r="F117" s="94">
        <v>0</v>
      </c>
      <c r="G117" s="79">
        <v>3</v>
      </c>
    </row>
    <row r="118" spans="1:9" x14ac:dyDescent="0.25">
      <c r="A118" s="125"/>
      <c r="B118" s="126" t="s">
        <v>28</v>
      </c>
      <c r="C118" s="146">
        <f t="shared" ref="C118:G118" si="4">SUM(C110:C117)</f>
        <v>2763.8999999999996</v>
      </c>
      <c r="D118" s="146">
        <f t="shared" si="4"/>
        <v>5937.2000000000007</v>
      </c>
      <c r="E118" s="146">
        <f>SUM(E110:E117)</f>
        <v>936.8</v>
      </c>
      <c r="F118" s="127">
        <f t="shared" si="4"/>
        <v>0</v>
      </c>
      <c r="G118" s="75">
        <f t="shared" si="4"/>
        <v>7</v>
      </c>
    </row>
    <row r="120" spans="1:9" x14ac:dyDescent="0.25">
      <c r="A120" s="13" t="s">
        <v>220</v>
      </c>
    </row>
    <row r="121" spans="1:9" ht="26.25" x14ac:dyDescent="0.25">
      <c r="A121" s="26" t="s">
        <v>1</v>
      </c>
      <c r="B121" s="26" t="s">
        <v>2</v>
      </c>
      <c r="C121" s="28" t="s">
        <v>178</v>
      </c>
      <c r="D121" s="23" t="s">
        <v>179</v>
      </c>
    </row>
    <row r="122" spans="1:9" x14ac:dyDescent="0.25">
      <c r="A122" s="27" t="s">
        <v>130</v>
      </c>
      <c r="B122" s="23" t="s">
        <v>92</v>
      </c>
      <c r="C122" s="27">
        <v>0</v>
      </c>
      <c r="D122" s="27">
        <v>1</v>
      </c>
    </row>
    <row r="123" spans="1:9" x14ac:dyDescent="0.25">
      <c r="A123" s="27" t="s">
        <v>133</v>
      </c>
      <c r="B123" s="23" t="s">
        <v>182</v>
      </c>
      <c r="C123" s="27">
        <v>1</v>
      </c>
      <c r="D123" s="27">
        <v>0</v>
      </c>
    </row>
    <row r="124" spans="1:9" x14ac:dyDescent="0.25">
      <c r="A124" s="27" t="s">
        <v>138</v>
      </c>
      <c r="B124" s="23" t="s">
        <v>183</v>
      </c>
      <c r="C124" s="27">
        <v>2</v>
      </c>
      <c r="D124" s="27">
        <v>0</v>
      </c>
    </row>
    <row r="125" spans="1:9" x14ac:dyDescent="0.25">
      <c r="A125" s="27"/>
      <c r="B125" s="23" t="s">
        <v>184</v>
      </c>
      <c r="C125" s="23">
        <f>SUM(C122:C124)</f>
        <v>3</v>
      </c>
      <c r="D125" s="23">
        <f>SUM(D122:D124)</f>
        <v>1</v>
      </c>
    </row>
    <row r="128" spans="1:9" x14ac:dyDescent="0.25">
      <c r="A128" s="49" t="s">
        <v>217</v>
      </c>
    </row>
    <row r="129" spans="1:11" x14ac:dyDescent="0.25">
      <c r="A129" s="54" t="s">
        <v>1</v>
      </c>
      <c r="B129" s="54" t="s">
        <v>2</v>
      </c>
      <c r="C129" s="54" t="s">
        <v>3</v>
      </c>
      <c r="D129" s="54" t="s">
        <v>4</v>
      </c>
      <c r="E129" s="54" t="s">
        <v>4</v>
      </c>
      <c r="F129" s="54" t="s">
        <v>5</v>
      </c>
      <c r="G129" s="54" t="s">
        <v>6</v>
      </c>
    </row>
    <row r="130" spans="1:11" x14ac:dyDescent="0.25">
      <c r="A130" s="57"/>
      <c r="B130" s="57"/>
      <c r="C130" s="90" t="s">
        <v>7</v>
      </c>
      <c r="D130" s="90" t="s">
        <v>32</v>
      </c>
      <c r="E130" s="90" t="s">
        <v>33</v>
      </c>
      <c r="F130" s="90" t="s">
        <v>10</v>
      </c>
      <c r="G130" s="90" t="s">
        <v>11</v>
      </c>
    </row>
    <row r="131" spans="1:11" x14ac:dyDescent="0.25">
      <c r="A131" s="60"/>
      <c r="B131" s="60"/>
      <c r="C131" s="58" t="s">
        <v>12</v>
      </c>
      <c r="D131" s="58" t="s">
        <v>13</v>
      </c>
      <c r="E131" s="58" t="s">
        <v>13</v>
      </c>
      <c r="F131" s="58" t="s">
        <v>13</v>
      </c>
      <c r="G131" s="58" t="s">
        <v>14</v>
      </c>
    </row>
    <row r="132" spans="1:11" x14ac:dyDescent="0.25">
      <c r="A132" s="91"/>
      <c r="B132" s="62"/>
      <c r="C132" s="63"/>
      <c r="D132" s="63" t="s">
        <v>34</v>
      </c>
      <c r="E132" s="63"/>
      <c r="F132" s="63"/>
      <c r="G132" s="92"/>
      <c r="K132" s="50"/>
    </row>
    <row r="133" spans="1:11" x14ac:dyDescent="0.25">
      <c r="A133" s="65">
        <v>1</v>
      </c>
      <c r="B133" s="75" t="s">
        <v>218</v>
      </c>
      <c r="C133" s="68">
        <f>C47</f>
        <v>17416</v>
      </c>
      <c r="D133" s="68">
        <f>D47</f>
        <v>75859.950000000012</v>
      </c>
      <c r="E133" s="70">
        <f>E47</f>
        <v>35167.600000000006</v>
      </c>
      <c r="F133" s="70">
        <f>F47</f>
        <v>3202</v>
      </c>
      <c r="G133" s="70">
        <f>G47</f>
        <v>134</v>
      </c>
    </row>
    <row r="134" spans="1:11" x14ac:dyDescent="0.25">
      <c r="A134" s="65">
        <v>2</v>
      </c>
      <c r="B134" s="75" t="s">
        <v>219</v>
      </c>
      <c r="C134" s="68">
        <f>C101</f>
        <v>15905.4</v>
      </c>
      <c r="D134" s="68">
        <f>D101</f>
        <v>74361.299999999988</v>
      </c>
      <c r="E134" s="70">
        <f>E101</f>
        <v>16278.3</v>
      </c>
      <c r="F134" s="70">
        <f>F101</f>
        <v>0</v>
      </c>
      <c r="G134" s="70">
        <f>G101</f>
        <v>18</v>
      </c>
    </row>
    <row r="135" spans="1:11" x14ac:dyDescent="0.25">
      <c r="A135" s="65">
        <v>3</v>
      </c>
      <c r="B135" s="75" t="s">
        <v>221</v>
      </c>
      <c r="C135" s="67">
        <f>C118</f>
        <v>2763.8999999999996</v>
      </c>
      <c r="D135" s="67">
        <f>D118</f>
        <v>5937.2000000000007</v>
      </c>
      <c r="E135" s="69">
        <f>E118</f>
        <v>936.8</v>
      </c>
      <c r="F135" s="69">
        <f>F118</f>
        <v>0</v>
      </c>
      <c r="G135" s="70">
        <f>G118</f>
        <v>7</v>
      </c>
    </row>
    <row r="136" spans="1:11" x14ac:dyDescent="0.25">
      <c r="A136" s="119"/>
      <c r="B136" s="126" t="s">
        <v>222</v>
      </c>
      <c r="C136" s="146">
        <f>C134+C135</f>
        <v>18669.3</v>
      </c>
      <c r="D136" s="146">
        <f t="shared" ref="D136:G136" si="5">D134+D135</f>
        <v>80298.499999999985</v>
      </c>
      <c r="E136" s="146">
        <f t="shared" si="5"/>
        <v>17215.099999999999</v>
      </c>
      <c r="F136" s="146">
        <f t="shared" si="5"/>
        <v>0</v>
      </c>
      <c r="G136" s="81">
        <f t="shared" si="5"/>
        <v>25</v>
      </c>
    </row>
    <row r="137" spans="1:11" ht="26.25" x14ac:dyDescent="0.25">
      <c r="B137" s="126" t="s">
        <v>223</v>
      </c>
      <c r="C137" s="146">
        <f>SUM(C133:C135)</f>
        <v>36085.300000000003</v>
      </c>
      <c r="D137" s="146">
        <f t="shared" ref="D137:G137" si="6">SUM(D133:D135)</f>
        <v>156158.45000000001</v>
      </c>
      <c r="E137" s="146">
        <f t="shared" si="6"/>
        <v>52382.700000000012</v>
      </c>
      <c r="F137" s="146">
        <f t="shared" si="6"/>
        <v>3202</v>
      </c>
      <c r="G137" s="81">
        <f t="shared" si="6"/>
        <v>159</v>
      </c>
    </row>
    <row r="140" spans="1:11" x14ac:dyDescent="0.25">
      <c r="C140" s="147"/>
    </row>
    <row r="141" spans="1:11" x14ac:dyDescent="0.25">
      <c r="C141" s="147"/>
      <c r="D141" s="147"/>
    </row>
    <row r="142" spans="1:11" x14ac:dyDescent="0.25">
      <c r="C142" s="14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31" workbookViewId="0">
      <selection activeCell="L29" sqref="L29"/>
    </sheetView>
  </sheetViews>
  <sheetFormatPr defaultRowHeight="15" x14ac:dyDescent="0.25"/>
  <cols>
    <col min="1" max="1" width="6.28515625" customWidth="1"/>
    <col min="2" max="2" width="61" customWidth="1"/>
    <col min="3" max="3" width="10.7109375" customWidth="1"/>
    <col min="4" max="4" width="27" customWidth="1"/>
    <col min="5" max="5" width="10.28515625" customWidth="1"/>
  </cols>
  <sheetData>
    <row r="1" spans="1:6" x14ac:dyDescent="0.25">
      <c r="A1" s="13" t="s">
        <v>121</v>
      </c>
    </row>
    <row r="2" spans="1:6" x14ac:dyDescent="0.25">
      <c r="A2" s="12" t="s">
        <v>122</v>
      </c>
      <c r="B2" s="13"/>
      <c r="C2" s="9"/>
      <c r="D2" s="9"/>
      <c r="E2" s="11"/>
    </row>
    <row r="3" spans="1:6" x14ac:dyDescent="0.25">
      <c r="A3" s="10"/>
      <c r="B3" s="1"/>
      <c r="C3" s="9"/>
      <c r="D3" s="9"/>
      <c r="E3" s="11"/>
    </row>
    <row r="4" spans="1:6" x14ac:dyDescent="0.25">
      <c r="A4" s="2" t="s">
        <v>1</v>
      </c>
      <c r="B4" s="2" t="s">
        <v>123</v>
      </c>
      <c r="C4" s="14" t="s">
        <v>124</v>
      </c>
      <c r="D4" s="14" t="s">
        <v>4</v>
      </c>
      <c r="E4" s="14" t="s">
        <v>125</v>
      </c>
      <c r="F4" s="14" t="s">
        <v>126</v>
      </c>
    </row>
    <row r="5" spans="1:6" x14ac:dyDescent="0.25">
      <c r="A5" s="8"/>
      <c r="B5" s="15"/>
      <c r="C5" s="3" t="s">
        <v>127</v>
      </c>
      <c r="D5" s="3" t="s">
        <v>128</v>
      </c>
      <c r="E5" s="16" t="s">
        <v>129</v>
      </c>
      <c r="F5" s="16" t="s">
        <v>129</v>
      </c>
    </row>
    <row r="6" spans="1:6" x14ac:dyDescent="0.25">
      <c r="A6" s="8" t="s">
        <v>130</v>
      </c>
      <c r="B6" s="15" t="s">
        <v>131</v>
      </c>
      <c r="C6" s="4">
        <v>1</v>
      </c>
      <c r="D6" s="17">
        <v>23.2</v>
      </c>
      <c r="E6" s="17" t="s">
        <v>132</v>
      </c>
      <c r="F6" s="17" t="s">
        <v>132</v>
      </c>
    </row>
    <row r="7" spans="1:6" x14ac:dyDescent="0.25">
      <c r="A7" s="8" t="s">
        <v>133</v>
      </c>
      <c r="B7" s="15" t="s">
        <v>134</v>
      </c>
      <c r="C7" s="4" t="s">
        <v>135</v>
      </c>
      <c r="D7" s="4" t="s">
        <v>136</v>
      </c>
      <c r="E7" s="17" t="s">
        <v>137</v>
      </c>
      <c r="F7" s="17" t="s">
        <v>137</v>
      </c>
    </row>
    <row r="8" spans="1:6" x14ac:dyDescent="0.25">
      <c r="A8" s="8" t="s">
        <v>138</v>
      </c>
      <c r="B8" s="15" t="s">
        <v>139</v>
      </c>
      <c r="C8" s="4" t="s">
        <v>135</v>
      </c>
      <c r="D8" s="17">
        <v>8</v>
      </c>
      <c r="E8" s="17" t="s">
        <v>132</v>
      </c>
      <c r="F8" s="17" t="s">
        <v>137</v>
      </c>
    </row>
    <row r="9" spans="1:6" x14ac:dyDescent="0.25">
      <c r="A9" s="8" t="s">
        <v>140</v>
      </c>
      <c r="B9" s="15" t="s">
        <v>141</v>
      </c>
      <c r="C9" s="4" t="s">
        <v>135</v>
      </c>
      <c r="D9" s="17" t="s">
        <v>136</v>
      </c>
      <c r="E9" s="17" t="s">
        <v>137</v>
      </c>
      <c r="F9" s="17" t="s">
        <v>137</v>
      </c>
    </row>
    <row r="10" spans="1:6" x14ac:dyDescent="0.25">
      <c r="A10" s="8" t="s">
        <v>142</v>
      </c>
      <c r="B10" s="15" t="s">
        <v>143</v>
      </c>
      <c r="C10" s="4">
        <v>1</v>
      </c>
      <c r="D10" s="17">
        <v>13.4</v>
      </c>
      <c r="E10" s="17" t="s">
        <v>132</v>
      </c>
      <c r="F10" s="17" t="s">
        <v>137</v>
      </c>
    </row>
    <row r="11" spans="1:6" x14ac:dyDescent="0.25">
      <c r="A11" s="8" t="s">
        <v>144</v>
      </c>
      <c r="B11" s="15" t="s">
        <v>145</v>
      </c>
      <c r="C11" s="4" t="s">
        <v>135</v>
      </c>
      <c r="D11" s="17" t="s">
        <v>136</v>
      </c>
      <c r="E11" s="17" t="s">
        <v>137</v>
      </c>
      <c r="F11" s="17" t="s">
        <v>137</v>
      </c>
    </row>
    <row r="12" spans="1:6" x14ac:dyDescent="0.25">
      <c r="A12" s="8" t="s">
        <v>146</v>
      </c>
      <c r="B12" s="15" t="s">
        <v>147</v>
      </c>
      <c r="C12" s="4" t="s">
        <v>135</v>
      </c>
      <c r="D12" s="17" t="s">
        <v>136</v>
      </c>
      <c r="E12" s="17" t="s">
        <v>137</v>
      </c>
      <c r="F12" s="17" t="s">
        <v>137</v>
      </c>
    </row>
    <row r="13" spans="1:6" x14ac:dyDescent="0.25">
      <c r="A13" s="8" t="s">
        <v>148</v>
      </c>
      <c r="B13" s="15" t="s">
        <v>149</v>
      </c>
      <c r="C13" s="4">
        <v>1</v>
      </c>
      <c r="D13" s="17">
        <v>8</v>
      </c>
      <c r="E13" s="17" t="s">
        <v>132</v>
      </c>
      <c r="F13" s="17" t="s">
        <v>132</v>
      </c>
    </row>
    <row r="14" spans="1:6" x14ac:dyDescent="0.25">
      <c r="A14" s="8">
        <v>9</v>
      </c>
      <c r="B14" s="15" t="s">
        <v>150</v>
      </c>
      <c r="C14" s="4">
        <v>1</v>
      </c>
      <c r="D14" s="17">
        <v>8</v>
      </c>
      <c r="E14" s="17" t="s">
        <v>132</v>
      </c>
      <c r="F14" s="17" t="s">
        <v>132</v>
      </c>
    </row>
    <row r="15" spans="1:6" x14ac:dyDescent="0.25">
      <c r="A15" s="6">
        <v>10</v>
      </c>
      <c r="B15" s="5" t="s">
        <v>151</v>
      </c>
      <c r="C15" s="6">
        <v>1</v>
      </c>
      <c r="D15" s="18" t="s">
        <v>152</v>
      </c>
      <c r="E15" s="18" t="s">
        <v>132</v>
      </c>
      <c r="F15" s="18" t="s">
        <v>132</v>
      </c>
    </row>
    <row r="16" spans="1:6" x14ac:dyDescent="0.25">
      <c r="A16" s="6">
        <v>11</v>
      </c>
      <c r="B16" s="5" t="s">
        <v>153</v>
      </c>
      <c r="C16" s="6">
        <v>1</v>
      </c>
      <c r="D16" s="18">
        <v>5.6</v>
      </c>
      <c r="E16" s="18" t="s">
        <v>132</v>
      </c>
      <c r="F16" s="18" t="s">
        <v>132</v>
      </c>
    </row>
    <row r="17" spans="1:6" x14ac:dyDescent="0.25">
      <c r="A17" s="6">
        <v>12</v>
      </c>
      <c r="B17" s="5" t="s">
        <v>154</v>
      </c>
      <c r="C17" s="6">
        <v>1</v>
      </c>
      <c r="D17" s="18">
        <v>5.4</v>
      </c>
      <c r="E17" s="18" t="s">
        <v>132</v>
      </c>
      <c r="F17" s="18" t="s">
        <v>137</v>
      </c>
    </row>
    <row r="18" spans="1:6" x14ac:dyDescent="0.25">
      <c r="A18" s="6">
        <v>13</v>
      </c>
      <c r="B18" s="5" t="s">
        <v>155</v>
      </c>
      <c r="C18" s="6">
        <v>1</v>
      </c>
      <c r="D18" s="18">
        <v>5.4</v>
      </c>
      <c r="E18" s="18" t="s">
        <v>132</v>
      </c>
      <c r="F18" s="18" t="s">
        <v>132</v>
      </c>
    </row>
    <row r="19" spans="1:6" x14ac:dyDescent="0.25">
      <c r="A19" s="6">
        <v>14</v>
      </c>
      <c r="B19" s="5" t="s">
        <v>156</v>
      </c>
      <c r="C19" s="6">
        <v>1</v>
      </c>
      <c r="D19" s="18">
        <v>3.8</v>
      </c>
      <c r="E19" s="18" t="s">
        <v>132</v>
      </c>
      <c r="F19" s="18" t="s">
        <v>132</v>
      </c>
    </row>
    <row r="20" spans="1:6" x14ac:dyDescent="0.25">
      <c r="A20" s="6">
        <v>15</v>
      </c>
      <c r="B20" s="5" t="s">
        <v>157</v>
      </c>
      <c r="C20" s="6">
        <v>1</v>
      </c>
      <c r="D20" s="18">
        <v>5.4</v>
      </c>
      <c r="E20" s="18" t="s">
        <v>132</v>
      </c>
      <c r="F20" s="18" t="s">
        <v>137</v>
      </c>
    </row>
    <row r="21" spans="1:6" x14ac:dyDescent="0.25">
      <c r="A21" s="6">
        <v>16</v>
      </c>
      <c r="B21" s="5" t="s">
        <v>158</v>
      </c>
      <c r="C21" s="6">
        <v>1</v>
      </c>
      <c r="D21" s="18">
        <v>5.4</v>
      </c>
      <c r="E21" s="18" t="s">
        <v>132</v>
      </c>
      <c r="F21" s="18" t="s">
        <v>137</v>
      </c>
    </row>
    <row r="22" spans="1:6" x14ac:dyDescent="0.25">
      <c r="A22" s="6">
        <v>17</v>
      </c>
      <c r="B22" s="5" t="s">
        <v>159</v>
      </c>
      <c r="C22" s="6">
        <v>1</v>
      </c>
      <c r="D22" s="18" t="s">
        <v>136</v>
      </c>
      <c r="E22" s="18" t="s">
        <v>137</v>
      </c>
      <c r="F22" s="18" t="s">
        <v>137</v>
      </c>
    </row>
    <row r="23" spans="1:6" x14ac:dyDescent="0.25">
      <c r="A23" s="6">
        <v>18</v>
      </c>
      <c r="B23" s="5" t="s">
        <v>160</v>
      </c>
      <c r="C23" s="6">
        <v>3</v>
      </c>
      <c r="D23" s="18">
        <v>625.79999999999995</v>
      </c>
      <c r="E23" s="18" t="s">
        <v>213</v>
      </c>
      <c r="F23" s="18" t="s">
        <v>137</v>
      </c>
    </row>
    <row r="24" spans="1:6" x14ac:dyDescent="0.25">
      <c r="A24" s="6">
        <v>19</v>
      </c>
      <c r="B24" s="5" t="s">
        <v>161</v>
      </c>
      <c r="C24" s="6">
        <v>1</v>
      </c>
      <c r="D24" s="18">
        <v>3.8</v>
      </c>
      <c r="E24" s="18" t="s">
        <v>132</v>
      </c>
      <c r="F24" s="18" t="s">
        <v>137</v>
      </c>
    </row>
    <row r="25" spans="1:6" x14ac:dyDescent="0.25">
      <c r="A25" s="6">
        <v>20</v>
      </c>
      <c r="B25" s="5" t="s">
        <v>162</v>
      </c>
      <c r="C25" s="6">
        <v>1</v>
      </c>
      <c r="D25" s="18">
        <v>3.8</v>
      </c>
      <c r="E25" s="18" t="s">
        <v>132</v>
      </c>
      <c r="F25" s="18" t="s">
        <v>137</v>
      </c>
    </row>
    <row r="26" spans="1:6" x14ac:dyDescent="0.25">
      <c r="A26" s="6">
        <v>21</v>
      </c>
      <c r="B26" s="5" t="s">
        <v>163</v>
      </c>
      <c r="C26" s="6">
        <v>1</v>
      </c>
      <c r="D26" s="18">
        <v>3.8</v>
      </c>
      <c r="E26" s="18" t="s">
        <v>132</v>
      </c>
      <c r="F26" s="18" t="s">
        <v>137</v>
      </c>
    </row>
    <row r="27" spans="1:6" x14ac:dyDescent="0.25">
      <c r="A27" s="6">
        <v>22</v>
      </c>
      <c r="B27" s="5" t="s">
        <v>164</v>
      </c>
      <c r="C27" s="6">
        <v>1</v>
      </c>
      <c r="D27" s="18">
        <v>3.8</v>
      </c>
      <c r="E27" s="18" t="s">
        <v>132</v>
      </c>
      <c r="F27" s="18" t="s">
        <v>137</v>
      </c>
    </row>
    <row r="28" spans="1:6" x14ac:dyDescent="0.25">
      <c r="A28" s="6">
        <v>23</v>
      </c>
      <c r="B28" s="19" t="s">
        <v>165</v>
      </c>
      <c r="C28" s="20">
        <v>1</v>
      </c>
      <c r="D28" s="21">
        <v>15.3</v>
      </c>
      <c r="E28" s="20" t="s">
        <v>132</v>
      </c>
      <c r="F28" s="20" t="s">
        <v>137</v>
      </c>
    </row>
    <row r="29" spans="1:6" x14ac:dyDescent="0.25">
      <c r="A29" s="6">
        <v>24</v>
      </c>
      <c r="B29" s="19" t="s">
        <v>166</v>
      </c>
      <c r="C29" s="20">
        <v>1</v>
      </c>
      <c r="D29" s="21">
        <v>8</v>
      </c>
      <c r="E29" s="20" t="s">
        <v>132</v>
      </c>
      <c r="F29" s="20" t="s">
        <v>137</v>
      </c>
    </row>
    <row r="30" spans="1:6" x14ac:dyDescent="0.25">
      <c r="A30" s="6">
        <v>25</v>
      </c>
      <c r="B30" s="19" t="s">
        <v>167</v>
      </c>
      <c r="C30" s="20" t="s">
        <v>135</v>
      </c>
      <c r="D30" s="22" t="s">
        <v>136</v>
      </c>
      <c r="E30" s="20" t="s">
        <v>137</v>
      </c>
      <c r="F30" s="20" t="s">
        <v>137</v>
      </c>
    </row>
    <row r="31" spans="1:6" x14ac:dyDescent="0.25">
      <c r="A31" s="6">
        <v>26</v>
      </c>
      <c r="B31" s="19" t="s">
        <v>168</v>
      </c>
      <c r="C31" s="20" t="s">
        <v>135</v>
      </c>
      <c r="D31" s="22" t="s">
        <v>136</v>
      </c>
      <c r="E31" s="20" t="s">
        <v>137</v>
      </c>
      <c r="F31" s="20" t="s">
        <v>137</v>
      </c>
    </row>
    <row r="32" spans="1:6" x14ac:dyDescent="0.25">
      <c r="A32" s="6">
        <v>27</v>
      </c>
      <c r="B32" s="19" t="s">
        <v>169</v>
      </c>
      <c r="C32" s="20" t="s">
        <v>135</v>
      </c>
      <c r="D32" s="22" t="s">
        <v>136</v>
      </c>
      <c r="E32" s="20" t="s">
        <v>137</v>
      </c>
      <c r="F32" s="20" t="s">
        <v>137</v>
      </c>
    </row>
    <row r="33" spans="1:6" x14ac:dyDescent="0.25">
      <c r="A33" s="6">
        <v>28</v>
      </c>
      <c r="B33" s="19" t="s">
        <v>170</v>
      </c>
      <c r="C33" s="20" t="s">
        <v>135</v>
      </c>
      <c r="D33" s="22" t="s">
        <v>136</v>
      </c>
      <c r="E33" s="20" t="s">
        <v>137</v>
      </c>
      <c r="F33" s="20" t="s">
        <v>137</v>
      </c>
    </row>
    <row r="34" spans="1:6" x14ac:dyDescent="0.25">
      <c r="A34" s="6">
        <v>29</v>
      </c>
      <c r="B34" s="19" t="s">
        <v>171</v>
      </c>
      <c r="C34" s="20" t="s">
        <v>135</v>
      </c>
      <c r="D34" s="22" t="s">
        <v>136</v>
      </c>
      <c r="E34" s="20" t="s">
        <v>132</v>
      </c>
      <c r="F34" s="20" t="s">
        <v>132</v>
      </c>
    </row>
    <row r="35" spans="1:6" x14ac:dyDescent="0.25">
      <c r="A35" s="6">
        <v>30</v>
      </c>
      <c r="B35" s="19" t="s">
        <v>106</v>
      </c>
      <c r="C35" s="20">
        <v>1</v>
      </c>
      <c r="D35" s="21">
        <v>3.8</v>
      </c>
      <c r="E35" s="20" t="s">
        <v>132</v>
      </c>
      <c r="F35" s="20" t="s">
        <v>137</v>
      </c>
    </row>
    <row r="36" spans="1:6" x14ac:dyDescent="0.25">
      <c r="A36" s="6">
        <v>31</v>
      </c>
      <c r="B36" s="19" t="s">
        <v>172</v>
      </c>
      <c r="C36" s="20" t="s">
        <v>135</v>
      </c>
      <c r="D36" s="22" t="s">
        <v>136</v>
      </c>
      <c r="E36" s="20" t="s">
        <v>137</v>
      </c>
      <c r="F36" s="20" t="s">
        <v>137</v>
      </c>
    </row>
    <row r="37" spans="1:6" x14ac:dyDescent="0.25">
      <c r="A37" s="6">
        <v>32</v>
      </c>
      <c r="B37" s="19" t="s">
        <v>173</v>
      </c>
      <c r="C37" s="20">
        <v>1</v>
      </c>
      <c r="D37" s="21">
        <v>24</v>
      </c>
      <c r="E37" s="20" t="s">
        <v>132</v>
      </c>
      <c r="F37" s="20" t="s">
        <v>137</v>
      </c>
    </row>
    <row r="38" spans="1:6" x14ac:dyDescent="0.25">
      <c r="C38" s="23" t="s">
        <v>174</v>
      </c>
      <c r="D38" s="24">
        <f>SUM(D6:D37)</f>
        <v>783.6999999999997</v>
      </c>
    </row>
    <row r="41" spans="1:6" x14ac:dyDescent="0.25">
      <c r="A41" s="10"/>
      <c r="B41" s="13" t="s">
        <v>236</v>
      </c>
      <c r="C41" s="13"/>
      <c r="D41" s="13"/>
      <c r="E41" s="13"/>
    </row>
    <row r="42" spans="1:6" x14ac:dyDescent="0.25">
      <c r="B42" s="25" t="s">
        <v>175</v>
      </c>
      <c r="C42" s="13"/>
      <c r="D42" s="13"/>
      <c r="E42" s="13"/>
    </row>
    <row r="43" spans="1:6" x14ac:dyDescent="0.25">
      <c r="B43" s="154" t="s">
        <v>176</v>
      </c>
      <c r="C43" s="13"/>
      <c r="D43" s="13"/>
      <c r="E43" s="1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A19" sqref="A19"/>
    </sheetView>
  </sheetViews>
  <sheetFormatPr defaultRowHeight="15" x14ac:dyDescent="0.25"/>
  <cols>
    <col min="1" max="1" width="5" customWidth="1"/>
    <col min="2" max="2" width="35.140625" customWidth="1"/>
    <col min="3" max="3" width="18.28515625" customWidth="1"/>
    <col min="4" max="4" width="24" customWidth="1"/>
    <col min="5" max="5" width="18" customWidth="1"/>
  </cols>
  <sheetData>
    <row r="1" spans="1:5" x14ac:dyDescent="0.25">
      <c r="A1" s="49" t="s">
        <v>214</v>
      </c>
    </row>
    <row r="3" spans="1:5" x14ac:dyDescent="0.25">
      <c r="A3" t="s">
        <v>215</v>
      </c>
    </row>
    <row r="5" spans="1:5" ht="42" customHeight="1" x14ac:dyDescent="0.25">
      <c r="A5" s="31" t="s">
        <v>1</v>
      </c>
      <c r="B5" s="37" t="s">
        <v>200</v>
      </c>
      <c r="C5" s="37" t="s">
        <v>201</v>
      </c>
      <c r="D5" s="150" t="s">
        <v>226</v>
      </c>
      <c r="E5" s="41" t="s">
        <v>203</v>
      </c>
    </row>
    <row r="6" spans="1:5" ht="36" customHeight="1" x14ac:dyDescent="0.25">
      <c r="A6" s="34">
        <v>1</v>
      </c>
      <c r="B6" s="40" t="s">
        <v>202</v>
      </c>
      <c r="C6" s="34">
        <v>2</v>
      </c>
      <c r="D6" s="34" t="s">
        <v>205</v>
      </c>
      <c r="E6" s="34" t="s">
        <v>206</v>
      </c>
    </row>
    <row r="7" spans="1:5" ht="30" customHeight="1" x14ac:dyDescent="0.25">
      <c r="A7" s="45">
        <v>2</v>
      </c>
      <c r="B7" s="42" t="s">
        <v>229</v>
      </c>
      <c r="C7" s="34">
        <v>2</v>
      </c>
      <c r="D7" s="34" t="s">
        <v>208</v>
      </c>
      <c r="E7" s="34" t="s">
        <v>206</v>
      </c>
    </row>
    <row r="8" spans="1:5" ht="19.5" customHeight="1" x14ac:dyDescent="0.25">
      <c r="A8" s="46"/>
      <c r="B8" s="44"/>
      <c r="C8" s="48">
        <v>3</v>
      </c>
      <c r="D8" s="34" t="s">
        <v>209</v>
      </c>
      <c r="E8" s="34" t="s">
        <v>210</v>
      </c>
    </row>
    <row r="9" spans="1:5" ht="32.25" customHeight="1" x14ac:dyDescent="0.25">
      <c r="A9" s="45">
        <v>3</v>
      </c>
      <c r="B9" s="47" t="s">
        <v>204</v>
      </c>
      <c r="C9" s="34">
        <v>1</v>
      </c>
      <c r="D9" s="34" t="s">
        <v>208</v>
      </c>
      <c r="E9" s="34" t="s">
        <v>206</v>
      </c>
    </row>
    <row r="10" spans="1:5" ht="19.5" customHeight="1" x14ac:dyDescent="0.25">
      <c r="A10" s="43"/>
      <c r="B10" s="44"/>
      <c r="C10" s="34">
        <v>1</v>
      </c>
      <c r="D10" s="34" t="s">
        <v>205</v>
      </c>
      <c r="E10" s="34" t="s">
        <v>211</v>
      </c>
    </row>
    <row r="11" spans="1:5" x14ac:dyDescent="0.25">
      <c r="A11" s="45">
        <v>4</v>
      </c>
      <c r="B11" s="47" t="s">
        <v>225</v>
      </c>
      <c r="C11" s="34">
        <v>13</v>
      </c>
      <c r="D11" s="34" t="s">
        <v>208</v>
      </c>
      <c r="E11" s="34" t="s">
        <v>206</v>
      </c>
    </row>
    <row r="12" spans="1:5" x14ac:dyDescent="0.25">
      <c r="A12" s="148"/>
      <c r="B12" s="149"/>
      <c r="C12" s="34">
        <v>6</v>
      </c>
      <c r="D12" s="34" t="s">
        <v>205</v>
      </c>
      <c r="E12" s="34" t="s">
        <v>211</v>
      </c>
    </row>
    <row r="13" spans="1:5" x14ac:dyDescent="0.25">
      <c r="A13" s="43"/>
      <c r="B13" s="44"/>
      <c r="C13" s="34">
        <v>1</v>
      </c>
      <c r="D13" s="34" t="s">
        <v>227</v>
      </c>
      <c r="E13" s="34" t="s">
        <v>211</v>
      </c>
    </row>
    <row r="14" spans="1:5" x14ac:dyDescent="0.25">
      <c r="A14" s="34">
        <v>5</v>
      </c>
      <c r="B14" s="40" t="s">
        <v>228</v>
      </c>
      <c r="C14" s="34">
        <v>1</v>
      </c>
      <c r="D14" s="34" t="s">
        <v>207</v>
      </c>
      <c r="E14" s="34" t="s">
        <v>206</v>
      </c>
    </row>
    <row r="16" spans="1:5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7049-DB2B-4F1C-8E1D-94A1C7E9B03E}">
  <dimension ref="A1:C44"/>
  <sheetViews>
    <sheetView tabSelected="1" topLeftCell="A10" workbookViewId="0">
      <selection activeCell="J18" sqref="J18"/>
    </sheetView>
  </sheetViews>
  <sheetFormatPr defaultRowHeight="15" x14ac:dyDescent="0.25"/>
  <cols>
    <col min="2" max="2" width="47.42578125" customWidth="1"/>
    <col min="3" max="3" width="29.7109375" customWidth="1"/>
  </cols>
  <sheetData>
    <row r="1" spans="1:3" x14ac:dyDescent="0.25">
      <c r="A1" s="49" t="s">
        <v>237</v>
      </c>
    </row>
    <row r="2" spans="1:3" x14ac:dyDescent="0.25">
      <c r="A2" s="89"/>
      <c r="B2" s="52"/>
      <c r="C2" s="52"/>
    </row>
    <row r="3" spans="1:3" x14ac:dyDescent="0.25">
      <c r="A3" s="54" t="s">
        <v>1</v>
      </c>
      <c r="B3" s="54" t="s">
        <v>2</v>
      </c>
      <c r="C3" s="54" t="s">
        <v>230</v>
      </c>
    </row>
    <row r="4" spans="1:3" x14ac:dyDescent="0.25">
      <c r="A4" s="60"/>
      <c r="B4" s="60"/>
      <c r="C4" s="58" t="s">
        <v>13</v>
      </c>
    </row>
    <row r="5" spans="1:3" x14ac:dyDescent="0.25">
      <c r="A5" s="71">
        <v>1</v>
      </c>
      <c r="B5" s="75" t="s">
        <v>40</v>
      </c>
      <c r="C5" s="94">
        <v>336.25</v>
      </c>
    </row>
    <row r="6" spans="1:3" x14ac:dyDescent="0.25">
      <c r="A6" s="71">
        <v>2</v>
      </c>
      <c r="B6" s="72" t="s">
        <v>46</v>
      </c>
      <c r="C6" s="94">
        <v>75</v>
      </c>
    </row>
    <row r="7" spans="1:3" x14ac:dyDescent="0.25">
      <c r="A7" s="71">
        <v>3</v>
      </c>
      <c r="B7" s="75" t="s">
        <v>53</v>
      </c>
      <c r="C7" s="94">
        <f>630+0</f>
        <v>630</v>
      </c>
    </row>
    <row r="8" spans="1:3" x14ac:dyDescent="0.25">
      <c r="A8" s="71">
        <v>4</v>
      </c>
      <c r="B8" s="75" t="s">
        <v>60</v>
      </c>
      <c r="C8" s="94">
        <v>325</v>
      </c>
    </row>
    <row r="9" spans="1:3" x14ac:dyDescent="0.25">
      <c r="A9" s="71">
        <v>5</v>
      </c>
      <c r="B9" s="75" t="s">
        <v>79</v>
      </c>
      <c r="C9" s="94">
        <v>478.7</v>
      </c>
    </row>
    <row r="10" spans="1:3" x14ac:dyDescent="0.25">
      <c r="A10" s="71">
        <v>6</v>
      </c>
      <c r="B10" s="72" t="s">
        <v>84</v>
      </c>
      <c r="C10" s="94">
        <v>1744.5</v>
      </c>
    </row>
    <row r="11" spans="1:3" x14ac:dyDescent="0.25">
      <c r="A11" s="71">
        <v>7</v>
      </c>
      <c r="B11" s="75" t="s">
        <v>86</v>
      </c>
      <c r="C11" s="94">
        <v>544</v>
      </c>
    </row>
    <row r="12" spans="1:3" x14ac:dyDescent="0.25">
      <c r="A12" s="71">
        <v>8</v>
      </c>
      <c r="B12" s="75" t="s">
        <v>87</v>
      </c>
      <c r="C12" s="94">
        <v>1123.5</v>
      </c>
    </row>
    <row r="13" spans="1:3" x14ac:dyDescent="0.25">
      <c r="A13" s="71">
        <v>9</v>
      </c>
      <c r="B13" s="72" t="s">
        <v>88</v>
      </c>
      <c r="C13" s="94">
        <v>498.9</v>
      </c>
    </row>
    <row r="14" spans="1:3" x14ac:dyDescent="0.25">
      <c r="A14" s="71">
        <v>10</v>
      </c>
      <c r="B14" s="72" t="s">
        <v>89</v>
      </c>
      <c r="C14" s="94">
        <v>2487.6999999999998</v>
      </c>
    </row>
    <row r="15" spans="1:3" x14ac:dyDescent="0.25">
      <c r="A15" s="71">
        <v>11</v>
      </c>
      <c r="B15" s="72" t="s">
        <v>92</v>
      </c>
      <c r="C15" s="94">
        <v>1165.0999999999999</v>
      </c>
    </row>
    <row r="16" spans="1:3" x14ac:dyDescent="0.25">
      <c r="A16" s="71">
        <v>12</v>
      </c>
      <c r="B16" s="75" t="s">
        <v>95</v>
      </c>
      <c r="C16" s="94">
        <v>1509.73</v>
      </c>
    </row>
    <row r="17" spans="1:3" x14ac:dyDescent="0.25">
      <c r="A17" s="71">
        <v>13</v>
      </c>
      <c r="B17" s="75" t="s">
        <v>96</v>
      </c>
      <c r="C17" s="94">
        <v>1086</v>
      </c>
    </row>
    <row r="18" spans="1:3" x14ac:dyDescent="0.25">
      <c r="A18" s="71">
        <v>14</v>
      </c>
      <c r="B18" s="72" t="s">
        <v>98</v>
      </c>
      <c r="C18" s="94">
        <v>1682</v>
      </c>
    </row>
    <row r="19" spans="1:3" x14ac:dyDescent="0.25">
      <c r="A19" s="71">
        <v>15</v>
      </c>
      <c r="B19" s="75" t="s">
        <v>99</v>
      </c>
      <c r="C19" s="94">
        <v>1385.7</v>
      </c>
    </row>
    <row r="20" spans="1:3" x14ac:dyDescent="0.25">
      <c r="A20" s="71">
        <v>16</v>
      </c>
      <c r="B20" s="75" t="s">
        <v>102</v>
      </c>
      <c r="C20" s="94">
        <v>369</v>
      </c>
    </row>
    <row r="21" spans="1:3" x14ac:dyDescent="0.25">
      <c r="A21" s="71">
        <v>17</v>
      </c>
      <c r="B21" s="75" t="s">
        <v>104</v>
      </c>
      <c r="C21" s="94">
        <v>1873</v>
      </c>
    </row>
    <row r="22" spans="1:3" x14ac:dyDescent="0.25">
      <c r="A22" s="71">
        <v>18</v>
      </c>
      <c r="B22" s="72" t="s">
        <v>108</v>
      </c>
      <c r="C22" s="94">
        <v>2914.28</v>
      </c>
    </row>
    <row r="23" spans="1:3" x14ac:dyDescent="0.25">
      <c r="A23" s="71">
        <v>19</v>
      </c>
      <c r="B23" s="75" t="s">
        <v>41</v>
      </c>
      <c r="C23" s="94">
        <v>170</v>
      </c>
    </row>
    <row r="24" spans="1:3" x14ac:dyDescent="0.25">
      <c r="A24" s="71">
        <v>20</v>
      </c>
      <c r="B24" s="72" t="s">
        <v>43</v>
      </c>
      <c r="C24" s="128">
        <v>2993</v>
      </c>
    </row>
    <row r="25" spans="1:3" x14ac:dyDescent="0.25">
      <c r="A25" s="71">
        <v>21</v>
      </c>
      <c r="B25" s="75" t="s">
        <v>61</v>
      </c>
      <c r="C25" s="94">
        <v>973</v>
      </c>
    </row>
    <row r="26" spans="1:3" x14ac:dyDescent="0.25">
      <c r="A26" s="71">
        <v>22</v>
      </c>
      <c r="B26" s="75" t="s">
        <v>67</v>
      </c>
      <c r="C26" s="94">
        <v>204.11</v>
      </c>
    </row>
    <row r="27" spans="1:3" x14ac:dyDescent="0.25">
      <c r="A27" s="71">
        <v>23</v>
      </c>
      <c r="B27" s="75" t="s">
        <v>73</v>
      </c>
      <c r="C27" s="94">
        <v>125</v>
      </c>
    </row>
    <row r="28" spans="1:3" x14ac:dyDescent="0.25">
      <c r="A28" s="71">
        <v>24</v>
      </c>
      <c r="B28" s="75" t="s">
        <v>90</v>
      </c>
      <c r="C28" s="94">
        <v>149</v>
      </c>
    </row>
    <row r="29" spans="1:3" x14ac:dyDescent="0.25">
      <c r="A29" s="71">
        <v>25</v>
      </c>
      <c r="B29" s="75" t="s">
        <v>115</v>
      </c>
      <c r="C29" s="94">
        <v>259.5</v>
      </c>
    </row>
    <row r="30" spans="1:3" x14ac:dyDescent="0.25">
      <c r="A30" s="71">
        <v>26</v>
      </c>
      <c r="B30" s="75" t="s">
        <v>116</v>
      </c>
      <c r="C30" s="94">
        <f>372+200</f>
        <v>572</v>
      </c>
    </row>
    <row r="31" spans="1:3" x14ac:dyDescent="0.25">
      <c r="A31" s="71">
        <v>27</v>
      </c>
      <c r="B31" s="75" t="s">
        <v>117</v>
      </c>
      <c r="C31" s="94">
        <v>714.5</v>
      </c>
    </row>
    <row r="32" spans="1:3" x14ac:dyDescent="0.25">
      <c r="A32" s="71">
        <v>28</v>
      </c>
      <c r="B32" s="75" t="s">
        <v>118</v>
      </c>
      <c r="C32" s="94">
        <v>639</v>
      </c>
    </row>
    <row r="33" spans="1:3" x14ac:dyDescent="0.25">
      <c r="A33" s="71">
        <v>29</v>
      </c>
      <c r="B33" s="75" t="s">
        <v>119</v>
      </c>
      <c r="C33" s="94">
        <v>1051.24</v>
      </c>
    </row>
    <row r="34" spans="1:3" x14ac:dyDescent="0.25">
      <c r="A34" s="71">
        <v>30</v>
      </c>
      <c r="B34" s="72" t="s">
        <v>15</v>
      </c>
      <c r="C34" s="70">
        <v>298</v>
      </c>
    </row>
    <row r="35" spans="1:3" x14ac:dyDescent="0.25">
      <c r="A35" s="71">
        <v>31</v>
      </c>
      <c r="B35" s="72" t="s">
        <v>16</v>
      </c>
      <c r="C35" s="70">
        <v>641.4</v>
      </c>
    </row>
    <row r="36" spans="1:3" x14ac:dyDescent="0.25">
      <c r="A36" s="71">
        <v>32</v>
      </c>
      <c r="B36" s="75" t="s">
        <v>17</v>
      </c>
      <c r="C36" s="70">
        <v>758</v>
      </c>
    </row>
    <row r="37" spans="1:3" x14ac:dyDescent="0.25">
      <c r="A37" s="71">
        <v>33</v>
      </c>
      <c r="B37" s="72" t="s">
        <v>18</v>
      </c>
      <c r="C37" s="70">
        <v>450</v>
      </c>
    </row>
    <row r="38" spans="1:3" x14ac:dyDescent="0.25">
      <c r="A38" s="71">
        <v>34</v>
      </c>
      <c r="B38" s="75" t="s">
        <v>19</v>
      </c>
      <c r="C38" s="70">
        <v>816.65</v>
      </c>
    </row>
    <row r="39" spans="1:3" x14ac:dyDescent="0.25">
      <c r="A39" s="71">
        <v>35</v>
      </c>
      <c r="B39" s="75" t="s">
        <v>21</v>
      </c>
      <c r="C39" s="70">
        <v>449</v>
      </c>
    </row>
    <row r="40" spans="1:3" x14ac:dyDescent="0.25">
      <c r="A40" s="71">
        <v>36</v>
      </c>
      <c r="B40" s="75" t="s">
        <v>23</v>
      </c>
      <c r="C40" s="70">
        <v>446.6</v>
      </c>
    </row>
    <row r="41" spans="1:3" x14ac:dyDescent="0.25">
      <c r="A41" s="82"/>
      <c r="B41" s="151" t="s">
        <v>28</v>
      </c>
      <c r="C41" s="153">
        <f>SUM(C5:C40)</f>
        <v>31938.360000000004</v>
      </c>
    </row>
    <row r="42" spans="1:3" x14ac:dyDescent="0.25">
      <c r="A42" s="52"/>
      <c r="B42" s="52"/>
      <c r="C42" s="52"/>
    </row>
    <row r="43" spans="1:3" x14ac:dyDescent="0.25">
      <c r="A43" s="52"/>
      <c r="B43" s="52"/>
      <c r="C43" s="52"/>
    </row>
    <row r="44" spans="1:3" x14ac:dyDescent="0.25">
      <c r="A44" s="52"/>
      <c r="B44" s="52"/>
      <c r="C44" s="5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2022-11-07T09:35:26Z</cp:lastPrinted>
  <dcterms:created xsi:type="dcterms:W3CDTF">2021-10-07T11:43:02Z</dcterms:created>
  <dcterms:modified xsi:type="dcterms:W3CDTF">2022-11-14T08:06:56Z</dcterms:modified>
</cp:coreProperties>
</file>