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siergiej.POGOTOWIE\Documents\"/>
    </mc:Choice>
  </mc:AlternateContent>
  <bookViews>
    <workbookView xWindow="0" yWindow="0" windowWidth="21585" windowHeight="8160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0" i="2"/>
  <c r="E17" i="2"/>
  <c r="E11" i="1"/>
  <c r="E33" i="2" s="1"/>
  <c r="E10" i="1"/>
  <c r="E27" i="2" s="1"/>
  <c r="E9" i="1"/>
  <c r="E8" i="1"/>
  <c r="I45" i="2" l="1"/>
  <c r="I39" i="2"/>
  <c r="H26" i="2"/>
  <c r="I26" i="2"/>
  <c r="H23" i="2"/>
  <c r="H19" i="2"/>
  <c r="I19" i="2"/>
  <c r="H37" i="2"/>
  <c r="H36" i="2"/>
  <c r="H35" i="2"/>
  <c r="I31" i="2"/>
  <c r="I32" i="2" s="1"/>
  <c r="H29" i="2"/>
  <c r="H30" i="2" s="1"/>
  <c r="H32" i="2" s="1"/>
  <c r="I22" i="2"/>
  <c r="I23" i="2" s="1"/>
  <c r="O22" i="2"/>
  <c r="V15" i="2"/>
  <c r="W10" i="2"/>
  <c r="C3" i="2"/>
  <c r="G34" i="2" s="1"/>
  <c r="G39" i="2" s="1"/>
  <c r="T39" i="2" s="1"/>
  <c r="E46" i="2"/>
  <c r="E40" i="2"/>
  <c r="E12" i="1"/>
  <c r="G41" i="2" l="1"/>
  <c r="G45" i="2" s="1"/>
  <c r="H43" i="2"/>
  <c r="H42" i="2"/>
  <c r="G21" i="2"/>
  <c r="G23" i="2" s="1"/>
  <c r="J23" i="2" s="1"/>
  <c r="K23" i="2" s="1"/>
  <c r="G28" i="2"/>
  <c r="G32" i="2" s="1"/>
  <c r="J32" i="2" s="1"/>
  <c r="K32" i="2" s="1"/>
  <c r="H38" i="2"/>
  <c r="H39" i="2" s="1"/>
  <c r="G18" i="2"/>
  <c r="G19" i="2" s="1"/>
  <c r="J19" i="2" s="1"/>
  <c r="K19" i="2" s="1"/>
  <c r="G25" i="2"/>
  <c r="G26" i="2" s="1"/>
  <c r="J26" i="2" s="1"/>
  <c r="K26" i="2" s="1"/>
  <c r="J39" i="2" l="1"/>
  <c r="K39" i="2" s="1"/>
  <c r="S39" i="2"/>
  <c r="H45" i="2"/>
  <c r="J45" i="2" s="1"/>
  <c r="K45" i="2" s="1"/>
</calcChain>
</file>

<file path=xl/sharedStrings.xml><?xml version="1.0" encoding="utf-8"?>
<sst xmlns="http://schemas.openxmlformats.org/spreadsheetml/2006/main" count="103" uniqueCount="66">
  <si>
    <t>Lp.</t>
  </si>
  <si>
    <t>Podstawa wyceny</t>
  </si>
  <si>
    <t>Opis robót</t>
  </si>
  <si>
    <t>Jm</t>
  </si>
  <si>
    <t>Ilość</t>
  </si>
  <si>
    <t>KNR-W 4-01 0812-05</t>
  </si>
  <si>
    <t>m2</t>
  </si>
  <si>
    <t>R</t>
  </si>
  <si>
    <t>Kp</t>
  </si>
  <si>
    <t>Z</t>
  </si>
  <si>
    <t>2.</t>
  </si>
  <si>
    <t>1.</t>
  </si>
  <si>
    <t>KNR K-01 0103-02 analogia</t>
  </si>
  <si>
    <t>3.</t>
  </si>
  <si>
    <t>KNR-AT-42 0102-01</t>
  </si>
  <si>
    <t>Przygotowanie podłoża pod okładziny podłogowe-oczyszczenie i zmycie</t>
  </si>
  <si>
    <t>Usunięcie nierówności podłoża przez frezowanie</t>
  </si>
  <si>
    <t>4.</t>
  </si>
  <si>
    <t>KNR-AT-42 0102-04</t>
  </si>
  <si>
    <t>Przygotowanie podloża pod okładziny podłogowe- gruntowanie podłoża</t>
  </si>
  <si>
    <t>5.</t>
  </si>
  <si>
    <t>6.</t>
  </si>
  <si>
    <t>ZKNR C-2 0518-07</t>
  </si>
  <si>
    <t>Wypełnienie spoiny dylatacyjnej materiałem elastycznym</t>
  </si>
  <si>
    <t>m</t>
  </si>
  <si>
    <t>7.</t>
  </si>
  <si>
    <t>Wywóz gruzu i utylizacja odpadów</t>
  </si>
  <si>
    <t>m3</t>
  </si>
  <si>
    <t>R=</t>
  </si>
  <si>
    <t>środek gruntujący</t>
  </si>
  <si>
    <t>materiały pomocnicze 1,5%</t>
  </si>
  <si>
    <t>środek transportowy</t>
  </si>
  <si>
    <t>płytki podłogowe</t>
  </si>
  <si>
    <t>masa klejąca</t>
  </si>
  <si>
    <t>masa fugowa</t>
  </si>
  <si>
    <t>materiały pomocnicze 2%</t>
  </si>
  <si>
    <t>sznur dylatacyjny</t>
  </si>
  <si>
    <t>uszczelniacz poliuretanowy np.. Ceresit CS29 300m  szt/m</t>
  </si>
  <si>
    <t>materiał pomocniczy 1,5%</t>
  </si>
  <si>
    <t>Kz</t>
  </si>
  <si>
    <t>frezarka do betonu   5,5</t>
  </si>
  <si>
    <t>frezarka  szer.200mm wynajem za dobę 280zł</t>
  </si>
  <si>
    <t>cena Sekocenbud</t>
  </si>
  <si>
    <t>środek gruntujący Atlas Unigrunt</t>
  </si>
  <si>
    <t>masa klejąca wysokoelastyczna SOPRO</t>
  </si>
  <si>
    <t>cena Internet</t>
  </si>
  <si>
    <t>Nakłady</t>
  </si>
  <si>
    <t>M</t>
  </si>
  <si>
    <t>S</t>
  </si>
  <si>
    <t xml:space="preserve">cena jedn </t>
  </si>
  <si>
    <t>cena jedn. Sekocenbud</t>
  </si>
  <si>
    <t>Razem</t>
  </si>
  <si>
    <t>Eko-Logis kontener 2,5m3 -290,0 zł brutto</t>
  </si>
  <si>
    <t>Wywóz gruzu i utylizacja odpadów 2,44m3</t>
  </si>
  <si>
    <t>kpl</t>
  </si>
  <si>
    <t>8.</t>
  </si>
  <si>
    <t>NNRNKB 2-02 2805-03</t>
  </si>
  <si>
    <t>Posadzki z płytek Gres o wym. 20x20cm gr. 13mm</t>
  </si>
  <si>
    <t>Rozebranie posadzek z płytek gres gr. 11mm o wymiarach 19,8x19,8cm; na wjeździe do hali pas szerokości 6,0m i długości 15,95m oraz w kilku innych miejscach  łącznej powierzchni ok. 3m2 : 6,0*15,95=98,7m2</t>
  </si>
  <si>
    <t>Rozebranie posadzek z płytek gres gr. 11mm o wymiarach 19,8x19,8cm; na wjeździe do hali pas szerokości 6,0m i długości 15,95m oraz pojedyncze miejsca o łącznej powierzchni 3,0m2 : 6,0*15,95+3,0=98,70m2</t>
  </si>
  <si>
    <t>PRZEDMIAR ROBÓT</t>
  </si>
  <si>
    <t>Zał. Nr 2</t>
  </si>
  <si>
    <t>Posadzki z płytek bazogrys  o wym. 19,8x19,8cm gr. 13mm</t>
  </si>
  <si>
    <t>Wypełnienie spoiny dylatacyjnej materiałem elastycznym : 15,95x2+6,0x2 =43,9m</t>
  </si>
  <si>
    <t>UL. ZIĘBICKA 34-38 WE WROCŁAWIU</t>
  </si>
  <si>
    <t xml:space="preserve"> WYMIANY PŁYTEK POSADZKOWYCH NA HALI OBSŁUGI CODZIENNEJ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</si>
</sst>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2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/>
    <xf numFmtId="0" fontId="0" fillId="3" borderId="1" xfId="0" applyFill="1" applyBorder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Normal="100" zoomScaleSheetLayoutView="100" workbookViewId="0">
      <selection activeCell="N15" sqref="N15"/>
    </sheetView>
  </sheetViews>
  <sheetFormatPr defaultRowHeight="15" x14ac:dyDescent="0.25"/>
  <cols>
    <col min="1" max="1" width="6.42578125" customWidth="1"/>
    <col min="2" max="2" width="13" customWidth="1"/>
    <col min="3" max="3" width="45.140625" customWidth="1"/>
    <col min="5" max="5" width="7.5703125" customWidth="1"/>
  </cols>
  <sheetData>
    <row r="1" spans="1:8" x14ac:dyDescent="0.25">
      <c r="E1" t="s">
        <v>61</v>
      </c>
    </row>
    <row r="2" spans="1:8" x14ac:dyDescent="0.25">
      <c r="A2" s="13" t="s">
        <v>60</v>
      </c>
      <c r="B2" s="14"/>
      <c r="C2" s="14"/>
      <c r="D2" s="14"/>
      <c r="E2" s="14"/>
    </row>
    <row r="3" spans="1:8" x14ac:dyDescent="0.25">
      <c r="A3" s="16" t="s">
        <v>65</v>
      </c>
      <c r="B3" s="16"/>
      <c r="C3" s="16"/>
      <c r="D3" s="16"/>
      <c r="E3" s="16"/>
      <c r="F3" s="12"/>
      <c r="G3" s="12"/>
      <c r="H3" s="12"/>
    </row>
    <row r="4" spans="1:8" x14ac:dyDescent="0.25">
      <c r="A4" s="16" t="s">
        <v>64</v>
      </c>
      <c r="B4" s="16"/>
      <c r="C4" s="16"/>
      <c r="D4" s="16"/>
      <c r="E4" s="16"/>
      <c r="F4" s="12"/>
      <c r="G4" s="12"/>
      <c r="H4" s="12"/>
    </row>
    <row r="6" spans="1:8" ht="30" x14ac:dyDescent="0.25">
      <c r="A6" s="3" t="s">
        <v>0</v>
      </c>
      <c r="B6" s="4" t="s">
        <v>1</v>
      </c>
      <c r="C6" s="3" t="s">
        <v>2</v>
      </c>
      <c r="D6" s="3" t="s">
        <v>3</v>
      </c>
      <c r="E6" s="3" t="s">
        <v>4</v>
      </c>
      <c r="F6" s="1"/>
    </row>
    <row r="7" spans="1:8" ht="75" x14ac:dyDescent="0.25">
      <c r="A7" s="3" t="s">
        <v>11</v>
      </c>
      <c r="B7" s="4" t="s">
        <v>5</v>
      </c>
      <c r="C7" s="4" t="s">
        <v>59</v>
      </c>
      <c r="D7" s="3" t="s">
        <v>6</v>
      </c>
      <c r="E7" s="3">
        <v>98.7</v>
      </c>
    </row>
    <row r="8" spans="1:8" ht="30" x14ac:dyDescent="0.25">
      <c r="A8" s="3" t="s">
        <v>10</v>
      </c>
      <c r="B8" s="4" t="s">
        <v>12</v>
      </c>
      <c r="C8" s="3" t="s">
        <v>16</v>
      </c>
      <c r="D8" s="3" t="s">
        <v>6</v>
      </c>
      <c r="E8" s="3">
        <f>E7</f>
        <v>98.7</v>
      </c>
    </row>
    <row r="9" spans="1:8" ht="30" x14ac:dyDescent="0.25">
      <c r="A9" s="3" t="s">
        <v>13</v>
      </c>
      <c r="B9" s="4" t="s">
        <v>14</v>
      </c>
      <c r="C9" s="4" t="s">
        <v>15</v>
      </c>
      <c r="D9" s="3" t="s">
        <v>6</v>
      </c>
      <c r="E9" s="3">
        <f>E7</f>
        <v>98.7</v>
      </c>
    </row>
    <row r="10" spans="1:8" ht="30" x14ac:dyDescent="0.25">
      <c r="A10" s="3" t="s">
        <v>17</v>
      </c>
      <c r="B10" s="4" t="s">
        <v>18</v>
      </c>
      <c r="C10" s="4" t="s">
        <v>19</v>
      </c>
      <c r="D10" s="3" t="s">
        <v>6</v>
      </c>
      <c r="E10" s="3">
        <f>E7</f>
        <v>98.7</v>
      </c>
    </row>
    <row r="11" spans="1:8" ht="30" x14ac:dyDescent="0.25">
      <c r="A11" s="3" t="s">
        <v>20</v>
      </c>
      <c r="B11" s="4" t="s">
        <v>56</v>
      </c>
      <c r="C11" s="4" t="s">
        <v>62</v>
      </c>
      <c r="D11" s="3" t="s">
        <v>6</v>
      </c>
      <c r="E11" s="3">
        <f>E7</f>
        <v>98.7</v>
      </c>
    </row>
    <row r="12" spans="1:8" ht="30" x14ac:dyDescent="0.25">
      <c r="A12" s="3" t="s">
        <v>25</v>
      </c>
      <c r="B12" s="4" t="s">
        <v>22</v>
      </c>
      <c r="C12" s="4" t="s">
        <v>63</v>
      </c>
      <c r="D12" s="3" t="s">
        <v>24</v>
      </c>
      <c r="E12" s="3">
        <f>6*2+15.95*2</f>
        <v>43.9</v>
      </c>
    </row>
    <row r="13" spans="1:8" x14ac:dyDescent="0.25">
      <c r="A13" s="3" t="s">
        <v>55</v>
      </c>
      <c r="B13" s="3"/>
      <c r="C13" s="4" t="s">
        <v>53</v>
      </c>
      <c r="D13" s="3" t="s">
        <v>54</v>
      </c>
      <c r="E13" s="6">
        <v>1</v>
      </c>
    </row>
    <row r="14" spans="1:8" x14ac:dyDescent="0.25">
      <c r="A14" s="3"/>
      <c r="B14" s="3"/>
      <c r="C14" s="4"/>
      <c r="D14" s="3"/>
      <c r="E14" s="3"/>
    </row>
    <row r="17" spans="2:5" x14ac:dyDescent="0.25">
      <c r="B17" s="11"/>
    </row>
    <row r="18" spans="2:5" x14ac:dyDescent="0.25">
      <c r="B18" s="15"/>
      <c r="C18" s="15"/>
      <c r="D18" s="15"/>
      <c r="E18" s="15"/>
    </row>
    <row r="19" spans="2:5" x14ac:dyDescent="0.25">
      <c r="B19" s="15"/>
      <c r="C19" s="15"/>
      <c r="D19" s="15"/>
      <c r="E19" s="15"/>
    </row>
    <row r="20" spans="2:5" x14ac:dyDescent="0.25">
      <c r="B20" s="15"/>
      <c r="C20" s="15"/>
    </row>
    <row r="21" spans="2:5" x14ac:dyDescent="0.25">
      <c r="B21" s="15"/>
      <c r="C21" s="15"/>
    </row>
    <row r="22" spans="2:5" x14ac:dyDescent="0.25">
      <c r="B22" s="15"/>
      <c r="C22" s="15"/>
    </row>
  </sheetData>
  <mergeCells count="8">
    <mergeCell ref="A2:E2"/>
    <mergeCell ref="B22:C22"/>
    <mergeCell ref="B18:E18"/>
    <mergeCell ref="B19:E19"/>
    <mergeCell ref="B20:C20"/>
    <mergeCell ref="B21:C21"/>
    <mergeCell ref="A4:E4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opLeftCell="A19" workbookViewId="0">
      <selection activeCell="C48" sqref="C48"/>
    </sheetView>
  </sheetViews>
  <sheetFormatPr defaultRowHeight="15" x14ac:dyDescent="0.25"/>
  <cols>
    <col min="2" max="2" width="12.5703125" customWidth="1"/>
    <col min="3" max="3" width="62" customWidth="1"/>
  </cols>
  <sheetData>
    <row r="1" spans="1:23" ht="45" x14ac:dyDescent="0.25">
      <c r="A1" s="3"/>
      <c r="B1" s="3"/>
      <c r="C1" s="3"/>
      <c r="D1" s="4" t="s">
        <v>42</v>
      </c>
      <c r="E1" s="4" t="s">
        <v>45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3" x14ac:dyDescent="0.25">
      <c r="A3" s="3" t="s">
        <v>7</v>
      </c>
      <c r="B3" s="3">
        <v>21</v>
      </c>
      <c r="C3" s="5">
        <f>B3*B4*B5</f>
        <v>45.360000000000007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3" x14ac:dyDescent="0.25">
      <c r="A4" s="3" t="s">
        <v>8</v>
      </c>
      <c r="B4" s="3">
        <v>1.8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3" x14ac:dyDescent="0.25">
      <c r="A5" s="3" t="s">
        <v>9</v>
      </c>
      <c r="B5" s="3">
        <v>1.2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3" x14ac:dyDescent="0.25">
      <c r="A6" s="3" t="s">
        <v>39</v>
      </c>
      <c r="B6" s="3">
        <v>1.1399999999999999</v>
      </c>
      <c r="C6" s="3"/>
      <c r="D6" s="3"/>
      <c r="E6" s="3"/>
      <c r="F6" s="3" t="s">
        <v>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3" x14ac:dyDescent="0.25">
      <c r="A7" s="3"/>
      <c r="B7" s="3"/>
      <c r="C7" s="3" t="s">
        <v>41</v>
      </c>
      <c r="D7" s="3">
        <v>5.5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3" x14ac:dyDescent="0.25">
      <c r="A8" s="3"/>
      <c r="B8" s="3"/>
      <c r="C8" s="4" t="s">
        <v>43</v>
      </c>
      <c r="D8" s="3">
        <v>5.8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23" x14ac:dyDescent="0.25">
      <c r="A9" s="3"/>
      <c r="B9" s="3"/>
      <c r="C9" s="4" t="s">
        <v>32</v>
      </c>
      <c r="D9" s="3"/>
      <c r="E9" s="3">
        <v>57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3" x14ac:dyDescent="0.25">
      <c r="A10" s="3"/>
      <c r="B10" s="3"/>
      <c r="C10" s="4" t="s">
        <v>44</v>
      </c>
      <c r="D10" s="3"/>
      <c r="E10" s="3">
        <v>1.37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V10">
        <v>79.989999999999995</v>
      </c>
      <c r="W10">
        <f>V10/1.23/25</f>
        <v>2.6013008130081299</v>
      </c>
    </row>
    <row r="11" spans="1:23" x14ac:dyDescent="0.25">
      <c r="A11" s="3"/>
      <c r="B11" s="3"/>
      <c r="C11" s="4" t="s">
        <v>34</v>
      </c>
      <c r="D11" s="3">
        <v>3.1</v>
      </c>
      <c r="E11" s="3">
        <v>2.6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3" x14ac:dyDescent="0.25">
      <c r="A12" s="3"/>
      <c r="B12" s="3"/>
      <c r="C12" s="4" t="s">
        <v>37</v>
      </c>
      <c r="D12" s="3"/>
      <c r="E12" s="3">
        <v>21.95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23" x14ac:dyDescent="0.25">
      <c r="A13" s="3"/>
      <c r="B13" s="3"/>
      <c r="C13" s="4" t="s">
        <v>36</v>
      </c>
      <c r="D13" s="3"/>
      <c r="E13" s="3">
        <v>1.1000000000000001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3" x14ac:dyDescent="0.25">
      <c r="A14" s="3"/>
      <c r="B14" s="3"/>
      <c r="C14" s="4" t="s">
        <v>31</v>
      </c>
      <c r="D14" s="3">
        <v>135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3" x14ac:dyDescent="0.25">
      <c r="A15" s="3"/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V15">
        <f>26.99/1.23</f>
        <v>21.943089430894307</v>
      </c>
    </row>
    <row r="16" spans="1:23" ht="60" x14ac:dyDescent="0.25">
      <c r="A16" s="3"/>
      <c r="B16" s="3"/>
      <c r="C16" s="4"/>
      <c r="D16" s="3"/>
      <c r="E16" s="3"/>
      <c r="F16" s="3" t="s">
        <v>46</v>
      </c>
      <c r="G16" s="3" t="s">
        <v>7</v>
      </c>
      <c r="H16" s="3" t="s">
        <v>47</v>
      </c>
      <c r="I16" s="3" t="s">
        <v>48</v>
      </c>
      <c r="J16" s="3" t="s">
        <v>51</v>
      </c>
      <c r="K16" s="3" t="s">
        <v>49</v>
      </c>
      <c r="L16" s="4" t="s">
        <v>50</v>
      </c>
      <c r="M16" s="3"/>
      <c r="N16" s="3"/>
      <c r="O16" s="3"/>
      <c r="P16" s="3"/>
      <c r="Q16" s="3"/>
    </row>
    <row r="17" spans="1:20" ht="60" x14ac:dyDescent="0.25">
      <c r="A17" s="3" t="s">
        <v>11</v>
      </c>
      <c r="B17" s="4" t="s">
        <v>5</v>
      </c>
      <c r="C17" s="4" t="s">
        <v>58</v>
      </c>
      <c r="D17" s="3" t="s">
        <v>6</v>
      </c>
      <c r="E17" s="3">
        <f>Arkusz1!E7</f>
        <v>98.7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20" x14ac:dyDescent="0.25">
      <c r="A18" s="3"/>
      <c r="B18" s="4"/>
      <c r="C18" s="4" t="s">
        <v>28</v>
      </c>
      <c r="D18" s="3"/>
      <c r="E18" s="3"/>
      <c r="F18" s="3">
        <v>0.92</v>
      </c>
      <c r="G18" s="6">
        <f>F18*C3*E17</f>
        <v>4118.8694400000013</v>
      </c>
      <c r="H18" s="3"/>
      <c r="I18" s="3"/>
      <c r="J18" s="3"/>
      <c r="K18" s="6"/>
      <c r="L18" s="3">
        <v>38.79</v>
      </c>
      <c r="M18" s="3"/>
      <c r="N18" s="3"/>
      <c r="O18" s="3"/>
      <c r="P18" s="3"/>
      <c r="Q18" s="3"/>
    </row>
    <row r="19" spans="1:20" x14ac:dyDescent="0.25">
      <c r="A19" s="7"/>
      <c r="B19" s="8"/>
      <c r="C19" s="8"/>
      <c r="D19" s="7"/>
      <c r="E19" s="7"/>
      <c r="F19" s="7"/>
      <c r="G19" s="9">
        <f>SUM(G18)</f>
        <v>4118.8694400000013</v>
      </c>
      <c r="H19" s="9">
        <f t="shared" ref="H19:I19" si="0">SUM(H18)</f>
        <v>0</v>
      </c>
      <c r="I19" s="9">
        <f t="shared" si="0"/>
        <v>0</v>
      </c>
      <c r="J19" s="9">
        <f>SUM(G19:I19)</f>
        <v>4118.8694400000013</v>
      </c>
      <c r="K19" s="9">
        <f>J19/E17</f>
        <v>41.731200000000015</v>
      </c>
      <c r="L19" s="7">
        <v>38.79</v>
      </c>
      <c r="M19" s="7"/>
      <c r="N19" s="7"/>
      <c r="O19" s="7"/>
      <c r="P19" s="7"/>
      <c r="Q19" s="7"/>
      <c r="R19" s="2"/>
      <c r="S19" s="2"/>
      <c r="T19" s="2"/>
    </row>
    <row r="20" spans="1:20" ht="45" x14ac:dyDescent="0.25">
      <c r="A20" s="3" t="s">
        <v>10</v>
      </c>
      <c r="B20" s="4" t="s">
        <v>12</v>
      </c>
      <c r="C20" s="3" t="s">
        <v>16</v>
      </c>
      <c r="D20" s="3" t="s">
        <v>6</v>
      </c>
      <c r="E20" s="3">
        <f>Arkusz1!E8</f>
        <v>98.7</v>
      </c>
      <c r="F20" s="3"/>
      <c r="G20" s="6"/>
      <c r="H20" s="3"/>
      <c r="I20" s="3"/>
      <c r="J20" s="3"/>
      <c r="K20" s="6"/>
      <c r="L20" s="3"/>
      <c r="M20" s="3"/>
      <c r="N20" s="3"/>
      <c r="O20" s="3"/>
      <c r="P20" s="3"/>
      <c r="Q20" s="3"/>
    </row>
    <row r="21" spans="1:20" x14ac:dyDescent="0.25">
      <c r="A21" s="3"/>
      <c r="B21" s="4"/>
      <c r="C21" s="3" t="s">
        <v>7</v>
      </c>
      <c r="D21" s="3"/>
      <c r="E21" s="3"/>
      <c r="F21" s="3">
        <v>1.32</v>
      </c>
      <c r="G21" s="6">
        <f>F21*C3*E20</f>
        <v>5909.6822400000019</v>
      </c>
      <c r="H21" s="3"/>
      <c r="I21" s="3"/>
      <c r="J21" s="3"/>
      <c r="K21" s="6"/>
      <c r="L21" s="3"/>
      <c r="M21" s="3"/>
      <c r="N21" s="3"/>
      <c r="O21" s="3"/>
      <c r="P21" s="3"/>
      <c r="Q21" s="3"/>
    </row>
    <row r="22" spans="1:20" x14ac:dyDescent="0.25">
      <c r="A22" s="3"/>
      <c r="B22" s="4"/>
      <c r="C22" s="3" t="s">
        <v>40</v>
      </c>
      <c r="D22" s="3"/>
      <c r="E22" s="3"/>
      <c r="F22" s="3">
        <v>0.62</v>
      </c>
      <c r="G22" s="6"/>
      <c r="H22" s="3"/>
      <c r="I22" s="3">
        <f>6*280</f>
        <v>1680</v>
      </c>
      <c r="J22" s="3"/>
      <c r="K22" s="6"/>
      <c r="L22" s="3"/>
      <c r="M22" s="3"/>
      <c r="N22" s="3"/>
      <c r="O22" s="3">
        <f>F22*E20</f>
        <v>61.194000000000003</v>
      </c>
      <c r="P22" s="3"/>
      <c r="Q22" s="3"/>
    </row>
    <row r="23" spans="1:20" x14ac:dyDescent="0.25">
      <c r="A23" s="7"/>
      <c r="B23" s="8"/>
      <c r="C23" s="7"/>
      <c r="D23" s="7"/>
      <c r="E23" s="7"/>
      <c r="F23" s="7"/>
      <c r="G23" s="9">
        <f>SUM(G21:G22)</f>
        <v>5909.6822400000019</v>
      </c>
      <c r="H23" s="9">
        <f t="shared" ref="H23:I23" si="1">SUM(H21:H22)</f>
        <v>0</v>
      </c>
      <c r="I23" s="9">
        <f t="shared" si="1"/>
        <v>1680</v>
      </c>
      <c r="J23" s="9">
        <f>G23+H23+I23</f>
        <v>7589.6822400000019</v>
      </c>
      <c r="K23" s="9">
        <f>J23/E20</f>
        <v>76.896476595744701</v>
      </c>
      <c r="L23" s="7">
        <v>63.3</v>
      </c>
      <c r="M23" s="7"/>
      <c r="N23" s="7"/>
      <c r="O23" s="7"/>
      <c r="P23" s="7"/>
      <c r="Q23" s="7"/>
      <c r="R23" s="2"/>
      <c r="S23" s="2"/>
      <c r="T23" s="2"/>
    </row>
    <row r="24" spans="1:20" ht="30" x14ac:dyDescent="0.25">
      <c r="A24" s="3" t="s">
        <v>13</v>
      </c>
      <c r="B24" s="4" t="s">
        <v>14</v>
      </c>
      <c r="C24" s="4" t="s">
        <v>15</v>
      </c>
      <c r="D24" s="3" t="s">
        <v>6</v>
      </c>
      <c r="E24" s="3">
        <f>Arkusz1!E9</f>
        <v>98.7</v>
      </c>
      <c r="F24" s="3"/>
      <c r="G24" s="6"/>
      <c r="H24" s="3"/>
      <c r="I24" s="3"/>
      <c r="J24" s="3"/>
      <c r="K24" s="6"/>
      <c r="L24" s="3"/>
      <c r="M24" s="3"/>
      <c r="N24" s="3"/>
      <c r="O24" s="3"/>
      <c r="P24" s="3"/>
      <c r="Q24" s="3"/>
    </row>
    <row r="25" spans="1:20" x14ac:dyDescent="0.25">
      <c r="A25" s="3"/>
      <c r="B25" s="4"/>
      <c r="C25" s="4" t="s">
        <v>7</v>
      </c>
      <c r="D25" s="3"/>
      <c r="E25" s="3"/>
      <c r="F25" s="3">
        <v>0.18</v>
      </c>
      <c r="G25" s="6">
        <f>F25*C3*E24</f>
        <v>805.86576000000014</v>
      </c>
      <c r="H25" s="3"/>
      <c r="I25" s="3"/>
      <c r="J25" s="3"/>
      <c r="K25" s="6"/>
      <c r="L25" s="3"/>
      <c r="M25" s="3"/>
      <c r="N25" s="3"/>
      <c r="O25" s="3"/>
      <c r="P25" s="3"/>
      <c r="Q25" s="3"/>
    </row>
    <row r="26" spans="1:20" x14ac:dyDescent="0.25">
      <c r="A26" s="7"/>
      <c r="B26" s="8"/>
      <c r="C26" s="8"/>
      <c r="D26" s="7"/>
      <c r="E26" s="7"/>
      <c r="F26" s="7"/>
      <c r="G26" s="9">
        <f>G25</f>
        <v>805.86576000000014</v>
      </c>
      <c r="H26" s="9">
        <f t="shared" ref="H26:I26" si="2">H25</f>
        <v>0</v>
      </c>
      <c r="I26" s="9">
        <f t="shared" si="2"/>
        <v>0</v>
      </c>
      <c r="J26" s="9">
        <f>SUM(G26:I26)</f>
        <v>805.86576000000014</v>
      </c>
      <c r="K26" s="9">
        <f>J26/E24</f>
        <v>8.1648000000000014</v>
      </c>
      <c r="L26" s="7"/>
      <c r="M26" s="7"/>
      <c r="N26" s="7"/>
      <c r="O26" s="7"/>
      <c r="P26" s="7"/>
      <c r="Q26" s="7"/>
      <c r="R26" s="2"/>
    </row>
    <row r="27" spans="1:20" ht="30" x14ac:dyDescent="0.25">
      <c r="A27" s="3" t="s">
        <v>17</v>
      </c>
      <c r="B27" s="4" t="s">
        <v>18</v>
      </c>
      <c r="C27" s="4" t="s">
        <v>19</v>
      </c>
      <c r="D27" s="3" t="s">
        <v>6</v>
      </c>
      <c r="E27" s="3">
        <f>Arkusz1!E10</f>
        <v>98.7</v>
      </c>
      <c r="F27" s="3"/>
      <c r="G27" s="6"/>
      <c r="H27" s="3"/>
      <c r="I27" s="3"/>
      <c r="J27" s="3"/>
      <c r="K27" s="6"/>
      <c r="L27" s="3"/>
      <c r="M27" s="3"/>
      <c r="N27" s="3"/>
      <c r="O27" s="3"/>
      <c r="P27" s="3"/>
      <c r="Q27" s="3"/>
    </row>
    <row r="28" spans="1:20" x14ac:dyDescent="0.25">
      <c r="A28" s="3"/>
      <c r="B28" s="4"/>
      <c r="C28" s="4" t="s">
        <v>7</v>
      </c>
      <c r="D28" s="3"/>
      <c r="E28" s="3"/>
      <c r="F28" s="3">
        <v>0.06</v>
      </c>
      <c r="G28" s="6">
        <f>F28*E27*C3</f>
        <v>268.62192000000005</v>
      </c>
      <c r="H28" s="3"/>
      <c r="I28" s="3"/>
      <c r="J28" s="3"/>
      <c r="K28" s="6"/>
      <c r="L28" s="3"/>
      <c r="M28" s="3"/>
      <c r="N28" s="3"/>
      <c r="O28" s="3"/>
      <c r="P28" s="3"/>
      <c r="Q28" s="3"/>
    </row>
    <row r="29" spans="1:20" x14ac:dyDescent="0.25">
      <c r="A29" s="3"/>
      <c r="B29" s="4"/>
      <c r="C29" s="4" t="s">
        <v>29</v>
      </c>
      <c r="D29" s="3"/>
      <c r="E29" s="3"/>
      <c r="F29" s="3">
        <v>0.21</v>
      </c>
      <c r="G29" s="6"/>
      <c r="H29" s="6">
        <f>F29*D8*1.14*E27</f>
        <v>137.04692399999999</v>
      </c>
      <c r="I29" s="3"/>
      <c r="J29" s="3"/>
      <c r="K29" s="6"/>
      <c r="L29" s="3"/>
      <c r="M29" s="3"/>
      <c r="N29" s="3"/>
      <c r="O29" s="3"/>
      <c r="P29" s="3"/>
      <c r="Q29" s="3"/>
    </row>
    <row r="30" spans="1:20" x14ac:dyDescent="0.25">
      <c r="A30" s="3"/>
      <c r="B30" s="4"/>
      <c r="C30" s="4" t="s">
        <v>30</v>
      </c>
      <c r="D30" s="3"/>
      <c r="E30" s="3"/>
      <c r="F30" s="3"/>
      <c r="G30" s="6"/>
      <c r="H30" s="6">
        <f>H29*0.015</f>
        <v>2.0557038599999999</v>
      </c>
      <c r="I30" s="3"/>
      <c r="J30" s="3"/>
      <c r="K30" s="6"/>
      <c r="L30" s="3"/>
      <c r="M30" s="3"/>
      <c r="N30" s="3"/>
      <c r="O30" s="3"/>
      <c r="P30" s="3"/>
      <c r="Q30" s="3"/>
    </row>
    <row r="31" spans="1:20" x14ac:dyDescent="0.25">
      <c r="A31" s="3"/>
      <c r="B31" s="4"/>
      <c r="C31" s="4" t="s">
        <v>31</v>
      </c>
      <c r="D31" s="3"/>
      <c r="E31" s="3"/>
      <c r="F31" s="3">
        <v>0.03</v>
      </c>
      <c r="G31" s="6"/>
      <c r="H31" s="3"/>
      <c r="I31" s="3">
        <f>F31*D14*B4*B5</f>
        <v>8.7479999999999993</v>
      </c>
      <c r="J31" s="3"/>
      <c r="K31" s="6"/>
      <c r="L31" s="3"/>
      <c r="M31" s="3"/>
      <c r="N31" s="3"/>
      <c r="O31" s="3"/>
      <c r="P31" s="3"/>
      <c r="Q31" s="3"/>
    </row>
    <row r="32" spans="1:20" x14ac:dyDescent="0.25">
      <c r="A32" s="7"/>
      <c r="B32" s="8"/>
      <c r="C32" s="8"/>
      <c r="D32" s="7"/>
      <c r="E32" s="7"/>
      <c r="F32" s="7"/>
      <c r="G32" s="9">
        <f>SUM(G28:G31)</f>
        <v>268.62192000000005</v>
      </c>
      <c r="H32" s="9">
        <f t="shared" ref="H32:I32" si="3">SUM(H28:H31)</f>
        <v>139.10262785999998</v>
      </c>
      <c r="I32" s="9">
        <f t="shared" si="3"/>
        <v>8.7479999999999993</v>
      </c>
      <c r="J32" s="9">
        <f>SUM(G32:I32)</f>
        <v>416.47254786000002</v>
      </c>
      <c r="K32" s="9">
        <f>J32/E27</f>
        <v>4.2195800188449848</v>
      </c>
      <c r="L32" s="7"/>
      <c r="M32" s="7"/>
      <c r="N32" s="7"/>
      <c r="O32" s="7"/>
      <c r="P32" s="7"/>
      <c r="Q32" s="7"/>
    </row>
    <row r="33" spans="1:20" ht="30" x14ac:dyDescent="0.25">
      <c r="A33" s="3" t="s">
        <v>20</v>
      </c>
      <c r="B33" s="1" t="s">
        <v>56</v>
      </c>
      <c r="C33" s="1" t="s">
        <v>57</v>
      </c>
      <c r="D33" s="3" t="s">
        <v>6</v>
      </c>
      <c r="E33" s="3">
        <f>Arkusz1!E11</f>
        <v>98.7</v>
      </c>
      <c r="F33" s="3"/>
      <c r="G33" s="6"/>
      <c r="H33" s="3"/>
      <c r="I33" s="3"/>
      <c r="J33" s="3"/>
      <c r="K33" s="6"/>
      <c r="L33" s="3"/>
      <c r="M33" s="3"/>
      <c r="N33" s="3"/>
      <c r="O33" s="3"/>
      <c r="P33" s="3"/>
      <c r="Q33" s="3"/>
    </row>
    <row r="34" spans="1:20" x14ac:dyDescent="0.25">
      <c r="A34" s="3"/>
      <c r="B34" s="4"/>
      <c r="C34" s="4" t="s">
        <v>7</v>
      </c>
      <c r="D34" s="3"/>
      <c r="E34" s="3"/>
      <c r="F34" s="3">
        <v>2.96</v>
      </c>
      <c r="G34" s="6">
        <f>F34*E33*C3</f>
        <v>13252.014720000001</v>
      </c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20" x14ac:dyDescent="0.25">
      <c r="A35" s="3"/>
      <c r="B35" s="4"/>
      <c r="C35" s="4" t="s">
        <v>32</v>
      </c>
      <c r="D35" s="3"/>
      <c r="E35" s="3"/>
      <c r="F35" s="3">
        <v>1.04</v>
      </c>
      <c r="G35" s="6"/>
      <c r="H35" s="6">
        <f>F35*E9*B6*E33</f>
        <v>6670.0670399999999</v>
      </c>
      <c r="I35" s="3"/>
      <c r="J35" s="3"/>
      <c r="K35" s="3"/>
      <c r="L35" s="3"/>
      <c r="M35" s="3"/>
      <c r="N35" s="3"/>
      <c r="O35" s="3"/>
      <c r="P35" s="3"/>
      <c r="Q35" s="3"/>
    </row>
    <row r="36" spans="1:20" x14ac:dyDescent="0.25">
      <c r="A36" s="3"/>
      <c r="B36" s="4"/>
      <c r="C36" s="4" t="s">
        <v>33</v>
      </c>
      <c r="D36" s="3"/>
      <c r="E36" s="3"/>
      <c r="F36" s="3">
        <v>5.78</v>
      </c>
      <c r="G36" s="6"/>
      <c r="H36" s="6">
        <f>F36*E33*E10*B6</f>
        <v>890.98503479999999</v>
      </c>
      <c r="I36" s="3"/>
      <c r="J36" s="3"/>
      <c r="K36" s="3"/>
      <c r="L36" s="3"/>
      <c r="M36" s="3"/>
      <c r="N36" s="3"/>
      <c r="O36" s="3"/>
      <c r="P36" s="3"/>
      <c r="Q36" s="3"/>
    </row>
    <row r="37" spans="1:20" x14ac:dyDescent="0.25">
      <c r="A37" s="3"/>
      <c r="B37" s="4"/>
      <c r="C37" s="4" t="s">
        <v>34</v>
      </c>
      <c r="D37" s="3"/>
      <c r="E37" s="3"/>
      <c r="F37" s="3">
        <v>0.41</v>
      </c>
      <c r="G37" s="6"/>
      <c r="H37" s="6">
        <f>F37*E33*E11*B6</f>
        <v>119.944188</v>
      </c>
      <c r="I37" s="3"/>
      <c r="J37" s="3"/>
      <c r="K37" s="3"/>
      <c r="L37" s="3"/>
      <c r="M37" s="3"/>
      <c r="N37" s="3"/>
      <c r="O37" s="3"/>
      <c r="P37" s="3"/>
      <c r="Q37" s="3"/>
    </row>
    <row r="38" spans="1:20" x14ac:dyDescent="0.25">
      <c r="A38" s="3"/>
      <c r="B38" s="4"/>
      <c r="C38" s="4" t="s">
        <v>35</v>
      </c>
      <c r="D38" s="3"/>
      <c r="E38" s="3"/>
      <c r="F38" s="3"/>
      <c r="G38" s="6"/>
      <c r="H38" s="6">
        <f>(H35+H36+H37)*0.02</f>
        <v>153.61992525600002</v>
      </c>
      <c r="I38" s="3"/>
      <c r="J38" s="3"/>
      <c r="K38" s="3"/>
      <c r="L38" s="3"/>
      <c r="M38" s="3"/>
      <c r="N38" s="3"/>
      <c r="O38" s="3"/>
      <c r="P38" s="3"/>
      <c r="Q38" s="3"/>
    </row>
    <row r="39" spans="1:20" x14ac:dyDescent="0.25">
      <c r="A39" s="7"/>
      <c r="B39" s="8"/>
      <c r="C39" s="8"/>
      <c r="D39" s="7"/>
      <c r="E39" s="7"/>
      <c r="F39" s="7"/>
      <c r="G39" s="9">
        <f>SUM(G34:G38)</f>
        <v>13252.014720000001</v>
      </c>
      <c r="H39" s="9">
        <f t="shared" ref="H39:I39" si="4">SUM(H34:H38)</f>
        <v>7834.6161880560003</v>
      </c>
      <c r="I39" s="9">
        <f t="shared" si="4"/>
        <v>0</v>
      </c>
      <c r="J39" s="9">
        <f>SUM(G39:I39)</f>
        <v>21086.630908056002</v>
      </c>
      <c r="K39" s="7">
        <f>J39/E33</f>
        <v>213.64367688000002</v>
      </c>
      <c r="L39" s="7"/>
      <c r="M39" s="7"/>
      <c r="N39" s="7"/>
      <c r="O39" s="7"/>
      <c r="P39" s="7"/>
      <c r="Q39" s="7"/>
      <c r="S39">
        <f>H39/E33</f>
        <v>79.378076879999995</v>
      </c>
      <c r="T39">
        <f>G39/E33</f>
        <v>134.26560000000001</v>
      </c>
    </row>
    <row r="40" spans="1:20" ht="30" x14ac:dyDescent="0.25">
      <c r="A40" s="3" t="s">
        <v>21</v>
      </c>
      <c r="B40" s="4" t="s">
        <v>22</v>
      </c>
      <c r="C40" s="4" t="s">
        <v>23</v>
      </c>
      <c r="D40" s="3" t="s">
        <v>24</v>
      </c>
      <c r="E40" s="3">
        <f>6*2+15.95*2</f>
        <v>43.9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20" x14ac:dyDescent="0.25">
      <c r="A41" s="3"/>
      <c r="B41" s="4"/>
      <c r="C41" s="4" t="s">
        <v>7</v>
      </c>
      <c r="D41" s="3"/>
      <c r="E41" s="3"/>
      <c r="F41" s="3">
        <v>0.04</v>
      </c>
      <c r="G41" s="6">
        <f>F41*E40*C3</f>
        <v>79.652160000000009</v>
      </c>
      <c r="H41" s="6"/>
      <c r="I41" s="6"/>
      <c r="J41" s="6"/>
      <c r="K41" s="6"/>
      <c r="L41" s="3"/>
      <c r="M41" s="3"/>
      <c r="N41" s="3"/>
      <c r="O41" s="3"/>
      <c r="P41" s="3"/>
      <c r="Q41" s="3"/>
    </row>
    <row r="42" spans="1:20" x14ac:dyDescent="0.25">
      <c r="A42" s="3"/>
      <c r="B42" s="4"/>
      <c r="C42" s="4" t="s">
        <v>37</v>
      </c>
      <c r="D42" s="3"/>
      <c r="E42" s="3"/>
      <c r="F42" s="3">
        <v>0.02</v>
      </c>
      <c r="G42" s="6"/>
      <c r="H42" s="6">
        <f>F42*E40*E12*B6</f>
        <v>21.970193999999996</v>
      </c>
      <c r="I42" s="6"/>
      <c r="J42" s="6"/>
      <c r="K42" s="6"/>
      <c r="L42" s="3"/>
      <c r="M42" s="3"/>
      <c r="N42" s="3"/>
      <c r="O42" s="3"/>
      <c r="P42" s="3"/>
      <c r="Q42" s="3"/>
    </row>
    <row r="43" spans="1:20" x14ac:dyDescent="0.25">
      <c r="A43" s="3"/>
      <c r="B43" s="4"/>
      <c r="C43" s="4" t="s">
        <v>36</v>
      </c>
      <c r="D43" s="3"/>
      <c r="E43" s="3"/>
      <c r="F43" s="3">
        <v>1.05</v>
      </c>
      <c r="G43" s="6"/>
      <c r="H43" s="6">
        <f>F43*E40*E13*B6</f>
        <v>57.803129999999996</v>
      </c>
      <c r="I43" s="6"/>
      <c r="J43" s="6"/>
      <c r="K43" s="6"/>
      <c r="L43" s="3"/>
      <c r="M43" s="3"/>
      <c r="N43" s="3"/>
      <c r="O43" s="3"/>
      <c r="P43" s="3"/>
      <c r="Q43" s="3"/>
    </row>
    <row r="44" spans="1:20" x14ac:dyDescent="0.25">
      <c r="A44" s="3"/>
      <c r="B44" s="4"/>
      <c r="C44" s="4" t="s">
        <v>38</v>
      </c>
      <c r="D44" s="3"/>
      <c r="E44" s="3"/>
      <c r="F44" s="3"/>
      <c r="G44" s="6"/>
      <c r="H44" s="6"/>
      <c r="I44" s="6"/>
      <c r="J44" s="6"/>
      <c r="K44" s="6"/>
      <c r="L44" s="3"/>
      <c r="M44" s="3"/>
      <c r="N44" s="3"/>
      <c r="O44" s="3"/>
      <c r="P44" s="3"/>
      <c r="Q44" s="3"/>
    </row>
    <row r="45" spans="1:20" x14ac:dyDescent="0.25">
      <c r="A45" s="7"/>
      <c r="B45" s="8"/>
      <c r="C45" s="8"/>
      <c r="D45" s="7"/>
      <c r="E45" s="7"/>
      <c r="F45" s="7"/>
      <c r="G45" s="9">
        <f>SUM(G41:G44)</f>
        <v>79.652160000000009</v>
      </c>
      <c r="H45" s="9">
        <f t="shared" ref="H45:I45" si="5">SUM(H41:H44)</f>
        <v>79.773323999999988</v>
      </c>
      <c r="I45" s="9">
        <f t="shared" si="5"/>
        <v>0</v>
      </c>
      <c r="J45" s="9">
        <f>SUM(G45:I45)</f>
        <v>159.42548399999998</v>
      </c>
      <c r="K45" s="9">
        <f>J45/E40</f>
        <v>3.6315599999999999</v>
      </c>
      <c r="L45" s="7"/>
      <c r="M45" s="7"/>
      <c r="N45" s="7"/>
      <c r="O45" s="7"/>
      <c r="P45" s="7"/>
      <c r="Q45" s="7"/>
    </row>
    <row r="46" spans="1:20" x14ac:dyDescent="0.25">
      <c r="A46" s="3" t="s">
        <v>25</v>
      </c>
      <c r="B46" s="3"/>
      <c r="C46" s="4" t="s">
        <v>26</v>
      </c>
      <c r="D46" s="3" t="s">
        <v>27</v>
      </c>
      <c r="E46" s="6">
        <f>97.7*0.025</f>
        <v>2.4425000000000003</v>
      </c>
      <c r="F46" s="3"/>
      <c r="G46" s="3"/>
      <c r="H46" s="3"/>
      <c r="I46" s="3"/>
      <c r="J46" s="3">
        <v>290</v>
      </c>
      <c r="K46" s="3"/>
      <c r="L46" s="3"/>
      <c r="M46" s="3"/>
      <c r="N46" s="3"/>
      <c r="O46" s="3"/>
      <c r="P46" s="3"/>
      <c r="Q46" s="3"/>
    </row>
    <row r="47" spans="1:20" x14ac:dyDescent="0.25">
      <c r="A47" s="3"/>
      <c r="B47" s="3"/>
      <c r="C47" s="4" t="s">
        <v>52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2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Bogusława Siergiej</dc:creator>
  <cp:lastModifiedBy>Bogusława Siergiej</cp:lastModifiedBy>
  <cp:lastPrinted>2019-10-17T06:28:07Z</cp:lastPrinted>
  <dcterms:created xsi:type="dcterms:W3CDTF">2019-10-09T05:39:09Z</dcterms:created>
  <dcterms:modified xsi:type="dcterms:W3CDTF">2019-10-17T06:28:17Z</dcterms:modified>
</cp:coreProperties>
</file>