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20" activeTab="0"/>
  </bookViews>
  <sheets>
    <sheet name="WKI" sheetId="1" r:id="rId1"/>
  </sheets>
  <definedNames>
    <definedName name="_xlnm.Print_Titles" localSheetId="0">'WKI'!$1:$4</definedName>
  </definedNames>
  <calcPr fullCalcOnLoad="1"/>
</workbook>
</file>

<file path=xl/sharedStrings.xml><?xml version="1.0" encoding="utf-8"?>
<sst xmlns="http://schemas.openxmlformats.org/spreadsheetml/2006/main" count="193" uniqueCount="139">
  <si>
    <t>L.p.</t>
  </si>
  <si>
    <t>Symbol</t>
  </si>
  <si>
    <t>Opis</t>
  </si>
  <si>
    <t>jed.</t>
  </si>
  <si>
    <t>ilość</t>
  </si>
  <si>
    <t>cena jednoskowa netto</t>
  </si>
  <si>
    <t>razem wartość netto</t>
  </si>
  <si>
    <t>VAT 23%</t>
  </si>
  <si>
    <t>razem wartość brutto</t>
  </si>
  <si>
    <t>GRUPA 1</t>
  </si>
  <si>
    <t>POZYSKANIE DZIAŁKI BUDOWLANEJ</t>
  </si>
  <si>
    <t>Razem:</t>
  </si>
  <si>
    <t>GRUPA 2</t>
  </si>
  <si>
    <t>PRZYGOTOWANIE TERENU I PRZYŁĄCZENIE OBIEKTÓW DO SIECI</t>
  </si>
  <si>
    <t>GRUPA 3</t>
  </si>
  <si>
    <t>BUDOWA OBIEKTÓW PODSTAWOWYCH</t>
  </si>
  <si>
    <t>GRUPA 4</t>
  </si>
  <si>
    <t>INSTALACJE</t>
  </si>
  <si>
    <t>GRUPA 5</t>
  </si>
  <si>
    <t>ZAGOSPODAROWANIE TERENU I OBIEKTY POMOCNICZE</t>
  </si>
  <si>
    <t>GRUPA 6</t>
  </si>
  <si>
    <t>WYPOSAŻENIE</t>
  </si>
  <si>
    <t>GRUPA 7</t>
  </si>
  <si>
    <t>PRACE PRZYGOTOWAWCZE, PROJEKTOWE, OBSŁUGA INWESTORSKA</t>
  </si>
  <si>
    <t>WKI Razem</t>
  </si>
  <si>
    <t>NIE DOTYCZY</t>
  </si>
  <si>
    <t>%</t>
  </si>
  <si>
    <t>WKI 7-700 7.740.23.</t>
  </si>
  <si>
    <t>Kosztorysy inwestorskie - liczone od wartości dokumentacji projektowej (PB+PW) - metodą mieszaną zawierające ponad 50% pozycji obliczonych metodą kalkulacji szczegółowej</t>
  </si>
  <si>
    <t>WKI 7-700 7.750.10.</t>
  </si>
  <si>
    <t>Specyfikacje techniczne wykonania i odbioru robót budowlanych liczone od wartości projektu budowlanego i projektu wykonawczego (PB+PW)</t>
  </si>
  <si>
    <t>11,50%
war. proj.</t>
  </si>
  <si>
    <t>5,50% 
war. proj.</t>
  </si>
  <si>
    <t>kpl</t>
  </si>
  <si>
    <t>kWp</t>
  </si>
  <si>
    <t>m3 k.b.</t>
  </si>
  <si>
    <t>m2</t>
  </si>
  <si>
    <t>m3</t>
  </si>
  <si>
    <t>WKI 2-600 2.600.30</t>
  </si>
  <si>
    <t>WKI 7-700 7.710.11.</t>
  </si>
  <si>
    <t>Nadzór inwestorski - z kontrolowaniem rozliczeń budowy</t>
  </si>
  <si>
    <t>3,00%
 war. robót</t>
  </si>
  <si>
    <t>t</t>
  </si>
  <si>
    <t>WKI 2-100 2.130.31</t>
  </si>
  <si>
    <t>m</t>
  </si>
  <si>
    <t>WKI 5-300 5.350.10</t>
  </si>
  <si>
    <t>WKI 2-500 2.520.25</t>
  </si>
  <si>
    <t>BCM 1 1263.81.16-3.150.90</t>
  </si>
  <si>
    <t>wypust</t>
  </si>
  <si>
    <t>WKI 4-100 4.199.450</t>
  </si>
  <si>
    <t>Wywiezienie materiałów z rozbiórki na odległość do 10 km</t>
  </si>
  <si>
    <t>WKI 2-700 2.701.03.51</t>
  </si>
  <si>
    <t>Koszt utylizacji odpadów pobudowlanych</t>
  </si>
  <si>
    <t>WKI 2-500 2.520.23</t>
  </si>
  <si>
    <t>Przyłącza elektryczne podziemne kablowe wykonane kablem YKY 4x35 mm2 (przesunięcie istniejących przyłączy elektroenergetycznych zasilających pompy hydrofornii, w rejonie projektowanego budynku szatni - rozwiązanie kolizji)</t>
  </si>
  <si>
    <t>WKI 5-800 5.810.20</t>
  </si>
  <si>
    <t>Oświetlenie parkowe na słupach (przesunięcie lampy ulicznej doświetlającej teren hydroforni w rejonie projektowanego budynku szatni - rozwiązanie kolizji)</t>
  </si>
  <si>
    <t>słup</t>
  </si>
  <si>
    <t>WKI 2-100 2.111.20</t>
  </si>
  <si>
    <t>Całkowita rozbiórka budynków i obiektów kubaturowych oraz budowli o konstrukcji z betonu (rozbiórka istniejących obiektów budowlanych będących w kolizji z projektowanym budynkiem: budynek szatni, ustęp zewnętrzny)</t>
  </si>
  <si>
    <t>WKI 2-100 2.111.40</t>
  </si>
  <si>
    <t>Całkowita rozbiórka budynków i obiektów kubaturowych oraz budowli o konstrukcji z metalu (rozbiórka istniejących obiektów budowlanych będących w kolizji z projektowanym budynkiem: garaże o konstrukcji stalowej)</t>
  </si>
  <si>
    <t>Rozbiórka obiektów małej architektury i wyposażenia: ławki, wiaty stadionowe piłkochwyty, bramki, boisko do siatkówki</t>
  </si>
  <si>
    <t>WKI 2-100 2.142.30</t>
  </si>
  <si>
    <t>Rozebranie linii niskiego napięcia na słupach żelbetowych lub drewnianych (demontaż słupów, kabli, oświetlenia, uziemienia, szafy kablowej)</t>
  </si>
  <si>
    <t>WKI 2-200 2.220.20</t>
  </si>
  <si>
    <t>Karczowanie drzew o średnicy od 36-55 cm (wycinka drzew będących w kolizji z projektowanym budynkiem)</t>
  </si>
  <si>
    <t>szt.</t>
  </si>
  <si>
    <t>WKI 2-400 2.412.10</t>
  </si>
  <si>
    <t>Przyłącza wodociągowe z rur z polietylenu o średnicy do 50 mm</t>
  </si>
  <si>
    <t>WKI 2-400 2.418.10</t>
  </si>
  <si>
    <t>Studzienka wodomierzowa o średnicy 1200 mm - dla wodomierza o średnicy do 32 mm</t>
  </si>
  <si>
    <t>WKI 2-400 2.421.14</t>
  </si>
  <si>
    <t>Przyłącza kanalizacyjne z rur PVC o średnicy 200 mm</t>
  </si>
  <si>
    <t>Przyłącza elektryczne podziemne kablowe wykonane kablem YKY 4x95 mm2 (doprowadzone ze słupa)</t>
  </si>
  <si>
    <t>BCOI 11.009.1</t>
  </si>
  <si>
    <t>Roboty ziemne</t>
  </si>
  <si>
    <t>BCOI 11.009.2</t>
  </si>
  <si>
    <t>Fundamenty</t>
  </si>
  <si>
    <t>BCOI 11.009.3</t>
  </si>
  <si>
    <t>Podłoża i posadzki</t>
  </si>
  <si>
    <t>BCOI 11.009.4</t>
  </si>
  <si>
    <t>Ściany zewnętrzne, wewnętrzne i działowe.</t>
  </si>
  <si>
    <t>BCOI 11.009.5</t>
  </si>
  <si>
    <t>Dach - konstrukcja i pokrycie</t>
  </si>
  <si>
    <t>BCOI 11.009.6</t>
  </si>
  <si>
    <t>Tynki, okładziny, malowanie</t>
  </si>
  <si>
    <t>BCOI 11.009.7</t>
  </si>
  <si>
    <t>Stolarka okienna i drzwiowa</t>
  </si>
  <si>
    <t>BCOI 11.009.8</t>
  </si>
  <si>
    <t>Elewacja</t>
  </si>
  <si>
    <t>BCO 1110-141-41-4</t>
  </si>
  <si>
    <t>Instalacja elektryczne wewnętrzne</t>
  </si>
  <si>
    <t>m2 p.u. pod.</t>
  </si>
  <si>
    <t>Instalacja odgromowa</t>
  </si>
  <si>
    <t>Instalacja fotowoltaiczna</t>
  </si>
  <si>
    <t>BCO 1110-141-41-1</t>
  </si>
  <si>
    <t>Instalacje wodociągowe i kanalizacyjne</t>
  </si>
  <si>
    <t>BCO 1110-141-41-2</t>
  </si>
  <si>
    <t>WKI 5-600 5.630.10</t>
  </si>
  <si>
    <t>WKI 5-600 5.630.30</t>
  </si>
  <si>
    <t>Chodniki z płyt betonowych o wymiarach 50x50x7 cm na podsypce cementowo-piaskowej (wykonanie opaski wokół projektowanego budynku szatni)</t>
  </si>
  <si>
    <t>WKI 5-600 5.630.80</t>
  </si>
  <si>
    <t>Obrzeża betonowe chodników o wym. 8x30 cm na podsypce cementowo-piaskowej (dla chodników i opaski)</t>
  </si>
  <si>
    <t>WKI 2-500 2.520.23.</t>
  </si>
  <si>
    <t>BCOI 11.014.5</t>
  </si>
  <si>
    <t>Dostawa i montaż piłkochwytów</t>
  </si>
  <si>
    <t>BCOID 2.007</t>
  </si>
  <si>
    <t>Montaż koszy parkowych na śmieci o poj. 50 l.</t>
  </si>
  <si>
    <t>BCOI 11.002</t>
  </si>
  <si>
    <t xml:space="preserve">
wycena indywidualna</t>
  </si>
  <si>
    <t>Wykonanie dodatkowego ogrodzenia boiska dla dzieci (bandy hokejowe)</t>
  </si>
  <si>
    <t>WKI 4-300 4.399.553.</t>
  </si>
  <si>
    <t>Instalacja monitoringu zewnętrznego</t>
  </si>
  <si>
    <t>Wykonanie automatycznego systemu nawadniania</t>
  </si>
  <si>
    <t>Wskaźniki kosztów dokumentacji projektowej w relacji do kosztów robót budowlanych dla inwestycji kubaturowych - kategoria trudności 3 - budynki niskie o małym stopniu trudności - wartość robót do 5 mln.</t>
  </si>
  <si>
    <t>WKI 7-200 7.200.34</t>
  </si>
  <si>
    <t>4,55%
 war. robót</t>
  </si>
  <si>
    <t>Wykonanie oświetlenia płyty boiska głównego</t>
  </si>
  <si>
    <t>Wykonanie oświetlenia płyty boiska dla dzieci</t>
  </si>
  <si>
    <t>Przyłącza elektryczne podziemne kablowe wykonane kablem YKY 4x35 mm2 (montaż dodatkowych rozdzielnic elektrycznych z doprowadzeniem zasilania w układzie trójfazowym)</t>
  </si>
  <si>
    <t>Chodniki z kostki brukowej betonowej na podsypce cementowo-piaskowej (wykonanie chodnika w rejonie projektowanego budynku szatni)</t>
  </si>
  <si>
    <t>ZESTAWIENIE PLANOWANYCH KOSZTÓW ROBÓT BUDOWLANYCH OKREŚLONYCH W PROGRAMIE FUNKCJONALNO-UŻYTKOWYM
dla zadania: Budowa infrastruktury sportowej we wsi Paszowice. 
Część I – „Modernizacja infrastruktury boiskowej wraz z budową budynku zaplecza sportowego na dz. nr 27/38, 27/20, 27/19, 27/37, 27/32, obr. Paszowice, gmina Paszowice”
Inwestor: Gmina Paszowice; Paszowice 137; 59-411 Paszowice
data opracowania: 30.03.2024r</t>
  </si>
  <si>
    <t>Ogrodzenia panelowe + brama (wbudowanie dodatkowej bramy wjazdowej w rejonie zachodniego narożnika płyty boiska)</t>
  </si>
  <si>
    <t>WKI 4-300 4.399.550.</t>
  </si>
  <si>
    <t>Instalacje alarmowe budynkach niemieszkalnych</t>
  </si>
  <si>
    <t>Boisko piłkarskie dla dzieci (wykonanie nawierzchni i systemu odprowadzenia wody, dostawa i montaż 2szt. bramek, ogrodzenie h=4m; dostawa i montaż trybuny dka kibiców)</t>
  </si>
  <si>
    <t>Rozebranie ogrodzeń z siatki drucianej (rozbiórka istniejącego ogrodzenie z rejonie projektowanego budynku szatni) oraz południowej części działki)</t>
  </si>
  <si>
    <t>Ogrodzenia panelowe (wykonanie fragmentu ogrodzenia w rejonie projektowanego budynku szatni oraz południowej części działki)</t>
  </si>
  <si>
    <t>Dostawa i montaż 4szt. Słupków boiskowych z chorągiwską uchylną</t>
  </si>
  <si>
    <t xml:space="preserve">
wycena indywidualna</t>
  </si>
  <si>
    <t>Dostawa i montaż wiat stadionowych</t>
  </si>
  <si>
    <t>Dostawa i montaż budki dla spikera</t>
  </si>
  <si>
    <t>Wykonanie odwodnienia fragmentu płyty boiska (zgodnie z oznaczeniem na części rysunkowej) wraz z wykonaniem nowej nawierzchni trawiastej naturalnej</t>
  </si>
  <si>
    <t>BCO 2411-121</t>
  </si>
  <si>
    <t>Instalacja wentylacji mechanicznej z odzyskiem ciepła</t>
  </si>
  <si>
    <t>Instalacja grzewcza i klimatyzacja (pompy ciepła powietze-powietrze)</t>
  </si>
  <si>
    <t>Instalacja grzewcza (grzejniki elektryczne)</t>
  </si>
  <si>
    <t>BCO 1130-101-41-3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</si>
</sst>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_(* #,##0_);_(* \(#,##0\);_(* &quot;-&quot;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&quot;$&quot;* #,##0.00_);_(&quot;$&quot;* \(#,##0.00\);_(&quot;$&quot;* &quot;-&quot;??_);_(@_)"/>
    <numFmt numFmtId="171" formatCode="#\ ###\ ###\ ##0.00"/>
    <numFmt numFmtId="172" formatCode="#\ ###\ ###\ ##0.000"/>
    <numFmt numFmtId="173" formatCode="#"/>
    <numFmt numFmtId="174" formatCode="#0.000"/>
    <numFmt numFmtId="175" formatCode="#0.00"/>
    <numFmt numFmtId="176" formatCode="#,##0.00\ &quot;zł&quot;"/>
    <numFmt numFmtId="177" formatCode="#,##0\ &quot;zł&quot;"/>
    <numFmt numFmtId="178" formatCode="0.0%"/>
    <numFmt numFmtId="179" formatCode="#,##0.00\ _z_ł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4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Arial"/>
      <family val="2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8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 applyAlignment="1">
      <alignment horizontal="right" vertical="center" wrapText="1"/>
    </xf>
    <xf numFmtId="2" fontId="3" fillId="6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6" fontId="3" fillId="6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vertical="center" wrapText="1"/>
    </xf>
    <xf numFmtId="179" fontId="0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0" fontId="2" fillId="0" borderId="10" xfId="0" applyNumberFormat="1" applyFont="1" applyFill="1" applyBorder="1" applyAlignment="1" quotePrefix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center" vertical="center" wrapText="1"/>
    </xf>
    <xf numFmtId="4" fontId="3" fillId="6" borderId="12" xfId="0" applyNumberFormat="1" applyFont="1" applyFill="1" applyBorder="1" applyAlignment="1">
      <alignment horizontal="center" vertical="center" wrapText="1"/>
    </xf>
    <xf numFmtId="176" fontId="3" fillId="6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6" fontId="1" fillId="33" borderId="14" xfId="0" applyNumberFormat="1" applyFont="1" applyFill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2" fontId="1" fillId="12" borderId="10" xfId="0" applyNumberFormat="1" applyFont="1" applyFill="1" applyBorder="1" applyAlignment="1">
      <alignment horizontal="center" vertical="center" wrapText="1"/>
    </xf>
    <xf numFmtId="176" fontId="1" fillId="12" borderId="10" xfId="0" applyNumberFormat="1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76" fontId="1" fillId="12" borderId="13" xfId="0" applyNumberFormat="1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4" fontId="7" fillId="33" borderId="21" xfId="0" applyNumberFormat="1" applyFont="1" applyFill="1" applyBorder="1" applyAlignment="1">
      <alignment horizontal="left" vertical="center"/>
    </xf>
    <xf numFmtId="4" fontId="7" fillId="33" borderId="22" xfId="0" applyNumberFormat="1" applyFont="1" applyFill="1" applyBorder="1" applyAlignment="1">
      <alignment horizontal="left" vertical="center"/>
    </xf>
    <xf numFmtId="4" fontId="7" fillId="33" borderId="23" xfId="0" applyNumberFormat="1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="115" zoomScaleNormal="115" zoomScalePageLayoutView="0" workbookViewId="0" topLeftCell="A60">
      <selection activeCell="C77" sqref="C77"/>
    </sheetView>
  </sheetViews>
  <sheetFormatPr defaultColWidth="13.28125" defaultRowHeight="12.75"/>
  <cols>
    <col min="1" max="1" width="7.421875" style="1" customWidth="1"/>
    <col min="2" max="2" width="19.421875" style="51" customWidth="1"/>
    <col min="3" max="3" width="92.140625" style="1" customWidth="1"/>
    <col min="4" max="4" width="13.28125" style="1" customWidth="1"/>
    <col min="5" max="5" width="13.28125" style="2" customWidth="1"/>
    <col min="6" max="6" width="15.28125" style="29" customWidth="1"/>
    <col min="7" max="7" width="19.140625" style="29" customWidth="1"/>
    <col min="8" max="8" width="16.7109375" style="29" customWidth="1"/>
    <col min="9" max="9" width="20.00390625" style="29" customWidth="1"/>
    <col min="10" max="10" width="14.8515625" style="30" bestFit="1" customWidth="1"/>
    <col min="11" max="11" width="13.8515625" style="1" bestFit="1" customWidth="1"/>
    <col min="12" max="16384" width="13.28125" style="1" customWidth="1"/>
  </cols>
  <sheetData>
    <row r="1" spans="1:9" ht="85.5" customHeight="1">
      <c r="A1" s="52" t="s">
        <v>122</v>
      </c>
      <c r="B1" s="53"/>
      <c r="C1" s="53"/>
      <c r="D1" s="53"/>
      <c r="E1" s="53"/>
      <c r="F1" s="53"/>
      <c r="G1" s="53"/>
      <c r="H1" s="53"/>
      <c r="I1" s="54"/>
    </row>
    <row r="2" spans="1:10" s="5" customFormat="1" ht="12.75">
      <c r="A2" s="55" t="s">
        <v>0</v>
      </c>
      <c r="B2" s="56" t="s">
        <v>1</v>
      </c>
      <c r="C2" s="56" t="s">
        <v>2</v>
      </c>
      <c r="D2" s="56" t="s">
        <v>3</v>
      </c>
      <c r="E2" s="57" t="s">
        <v>4</v>
      </c>
      <c r="F2" s="58" t="s">
        <v>5</v>
      </c>
      <c r="G2" s="58" t="s">
        <v>6</v>
      </c>
      <c r="H2" s="58" t="s">
        <v>7</v>
      </c>
      <c r="I2" s="68" t="s">
        <v>8</v>
      </c>
      <c r="J2" s="31"/>
    </row>
    <row r="3" spans="1:10" s="5" customFormat="1" ht="12.75">
      <c r="A3" s="55"/>
      <c r="B3" s="56"/>
      <c r="C3" s="56"/>
      <c r="D3" s="56"/>
      <c r="E3" s="57"/>
      <c r="F3" s="58"/>
      <c r="G3" s="58"/>
      <c r="H3" s="58"/>
      <c r="I3" s="68"/>
      <c r="J3" s="31"/>
    </row>
    <row r="4" spans="1:10" s="5" customFormat="1" ht="12.75">
      <c r="A4" s="55"/>
      <c r="B4" s="56"/>
      <c r="C4" s="56"/>
      <c r="D4" s="56"/>
      <c r="E4" s="57"/>
      <c r="F4" s="58"/>
      <c r="G4" s="58"/>
      <c r="H4" s="58"/>
      <c r="I4" s="68"/>
      <c r="J4" s="31"/>
    </row>
    <row r="5" spans="1:10" s="5" customFormat="1" ht="12.75">
      <c r="A5" s="36">
        <v>1</v>
      </c>
      <c r="B5" s="8" t="s">
        <v>9</v>
      </c>
      <c r="C5" s="59" t="s">
        <v>10</v>
      </c>
      <c r="D5" s="60"/>
      <c r="E5" s="60"/>
      <c r="F5" s="60"/>
      <c r="G5" s="60"/>
      <c r="H5" s="60"/>
      <c r="I5" s="61"/>
      <c r="J5" s="31"/>
    </row>
    <row r="6" spans="1:10" s="5" customFormat="1" ht="12.75">
      <c r="A6" s="62" t="s">
        <v>25</v>
      </c>
      <c r="B6" s="63"/>
      <c r="C6" s="63"/>
      <c r="D6" s="63"/>
      <c r="E6" s="63"/>
      <c r="F6" s="63"/>
      <c r="G6" s="63"/>
      <c r="H6" s="63"/>
      <c r="I6" s="64"/>
      <c r="J6" s="31"/>
    </row>
    <row r="7" spans="1:10" s="5" customFormat="1" ht="13.5">
      <c r="A7" s="37"/>
      <c r="B7" s="9"/>
      <c r="C7" s="10" t="s">
        <v>11</v>
      </c>
      <c r="D7" s="9"/>
      <c r="E7" s="11"/>
      <c r="F7" s="23"/>
      <c r="G7" s="23">
        <f>SUM(G6)</f>
        <v>0</v>
      </c>
      <c r="H7" s="23">
        <f>SUM(H6)</f>
        <v>0</v>
      </c>
      <c r="I7" s="38">
        <f>SUM(I6)</f>
        <v>0</v>
      </c>
      <c r="J7" s="31"/>
    </row>
    <row r="8" spans="1:10" s="5" customFormat="1" ht="12.75">
      <c r="A8" s="65"/>
      <c r="B8" s="66"/>
      <c r="C8" s="66"/>
      <c r="D8" s="66"/>
      <c r="E8" s="66"/>
      <c r="F8" s="66"/>
      <c r="G8" s="66"/>
      <c r="H8" s="66"/>
      <c r="I8" s="67"/>
      <c r="J8" s="31"/>
    </row>
    <row r="9" spans="1:10" s="5" customFormat="1" ht="12.75">
      <c r="A9" s="36">
        <v>2</v>
      </c>
      <c r="B9" s="8" t="s">
        <v>12</v>
      </c>
      <c r="C9" s="59" t="s">
        <v>13</v>
      </c>
      <c r="D9" s="60"/>
      <c r="E9" s="60"/>
      <c r="F9" s="60"/>
      <c r="G9" s="60"/>
      <c r="H9" s="60"/>
      <c r="I9" s="61"/>
      <c r="J9" s="31"/>
    </row>
    <row r="10" spans="1:10" s="5" customFormat="1" ht="38.25">
      <c r="A10" s="41"/>
      <c r="B10" s="6" t="s">
        <v>53</v>
      </c>
      <c r="C10" s="6" t="s">
        <v>54</v>
      </c>
      <c r="D10" s="6" t="s">
        <v>44</v>
      </c>
      <c r="E10" s="7">
        <v>44</v>
      </c>
      <c r="F10" s="24"/>
      <c r="G10" s="24">
        <f aca="true" t="shared" si="0" ref="G10:G23">E10*F10</f>
        <v>0</v>
      </c>
      <c r="H10" s="24">
        <f aca="true" t="shared" si="1" ref="H10:H23">I10-G10</f>
        <v>0</v>
      </c>
      <c r="I10" s="42">
        <f aca="true" t="shared" si="2" ref="I10:I23">G10*1.23</f>
        <v>0</v>
      </c>
      <c r="J10" s="31"/>
    </row>
    <row r="11" spans="1:10" s="5" customFormat="1" ht="25.5">
      <c r="A11" s="41"/>
      <c r="B11" s="6" t="s">
        <v>55</v>
      </c>
      <c r="C11" s="6" t="s">
        <v>56</v>
      </c>
      <c r="D11" s="6" t="s">
        <v>57</v>
      </c>
      <c r="E11" s="7">
        <v>1</v>
      </c>
      <c r="F11" s="24"/>
      <c r="G11" s="24">
        <f t="shared" si="0"/>
        <v>0</v>
      </c>
      <c r="H11" s="24">
        <f t="shared" si="1"/>
        <v>0</v>
      </c>
      <c r="I11" s="42">
        <f t="shared" si="2"/>
        <v>0</v>
      </c>
      <c r="J11" s="31"/>
    </row>
    <row r="12" spans="1:10" s="5" customFormat="1" ht="25.5">
      <c r="A12" s="41"/>
      <c r="B12" s="6" t="s">
        <v>43</v>
      </c>
      <c r="C12" s="6" t="s">
        <v>127</v>
      </c>
      <c r="D12" s="6" t="s">
        <v>44</v>
      </c>
      <c r="E12" s="7">
        <v>90.2</v>
      </c>
      <c r="F12" s="24"/>
      <c r="G12" s="24">
        <f t="shared" si="0"/>
        <v>0</v>
      </c>
      <c r="H12" s="24">
        <f t="shared" si="1"/>
        <v>0</v>
      </c>
      <c r="I12" s="42">
        <f t="shared" si="2"/>
        <v>0</v>
      </c>
      <c r="J12" s="31"/>
    </row>
    <row r="13" spans="1:10" s="5" customFormat="1" ht="25.5">
      <c r="A13" s="41"/>
      <c r="B13" s="6" t="s">
        <v>58</v>
      </c>
      <c r="C13" s="6" t="s">
        <v>59</v>
      </c>
      <c r="D13" s="6" t="s">
        <v>35</v>
      </c>
      <c r="E13" s="7">
        <v>189.12</v>
      </c>
      <c r="F13" s="24"/>
      <c r="G13" s="24">
        <f t="shared" si="0"/>
        <v>0</v>
      </c>
      <c r="H13" s="24">
        <f t="shared" si="1"/>
        <v>0</v>
      </c>
      <c r="I13" s="42">
        <f t="shared" si="2"/>
        <v>0</v>
      </c>
      <c r="J13" s="31"/>
    </row>
    <row r="14" spans="1:10" s="5" customFormat="1" ht="25.5">
      <c r="A14" s="41"/>
      <c r="B14" s="6" t="s">
        <v>60</v>
      </c>
      <c r="C14" s="6" t="s">
        <v>61</v>
      </c>
      <c r="D14" s="6" t="s">
        <v>35</v>
      </c>
      <c r="E14" s="7">
        <v>53.475</v>
      </c>
      <c r="F14" s="24"/>
      <c r="G14" s="24">
        <f t="shared" si="0"/>
        <v>0</v>
      </c>
      <c r="H14" s="24">
        <f t="shared" si="1"/>
        <v>0</v>
      </c>
      <c r="I14" s="42">
        <f t="shared" si="2"/>
        <v>0</v>
      </c>
      <c r="J14" s="31"/>
    </row>
    <row r="15" spans="1:10" s="5" customFormat="1" ht="25.5">
      <c r="A15" s="41"/>
      <c r="B15" s="6" t="s">
        <v>130</v>
      </c>
      <c r="C15" s="6" t="s">
        <v>62</v>
      </c>
      <c r="D15" s="6" t="s">
        <v>33</v>
      </c>
      <c r="E15" s="7">
        <v>1</v>
      </c>
      <c r="F15" s="24"/>
      <c r="G15" s="24">
        <f t="shared" si="0"/>
        <v>0</v>
      </c>
      <c r="H15" s="24">
        <f t="shared" si="1"/>
        <v>0</v>
      </c>
      <c r="I15" s="42">
        <f t="shared" si="2"/>
        <v>0</v>
      </c>
      <c r="J15" s="31"/>
    </row>
    <row r="16" spans="1:10" s="5" customFormat="1" ht="25.5">
      <c r="A16" s="41"/>
      <c r="B16" s="6" t="s">
        <v>63</v>
      </c>
      <c r="C16" s="6" t="s">
        <v>64</v>
      </c>
      <c r="D16" s="6" t="s">
        <v>44</v>
      </c>
      <c r="E16" s="7">
        <v>156.7</v>
      </c>
      <c r="F16" s="24"/>
      <c r="G16" s="24">
        <f t="shared" si="0"/>
        <v>0</v>
      </c>
      <c r="H16" s="24">
        <f t="shared" si="1"/>
        <v>0</v>
      </c>
      <c r="I16" s="42">
        <f t="shared" si="2"/>
        <v>0</v>
      </c>
      <c r="J16" s="31"/>
    </row>
    <row r="17" spans="1:10" s="5" customFormat="1" ht="12.75">
      <c r="A17" s="41"/>
      <c r="B17" s="6" t="s">
        <v>65</v>
      </c>
      <c r="C17" s="6" t="s">
        <v>66</v>
      </c>
      <c r="D17" s="6" t="s">
        <v>67</v>
      </c>
      <c r="E17" s="7">
        <v>5</v>
      </c>
      <c r="F17" s="24"/>
      <c r="G17" s="24">
        <f t="shared" si="0"/>
        <v>0</v>
      </c>
      <c r="H17" s="24">
        <f t="shared" si="1"/>
        <v>0</v>
      </c>
      <c r="I17" s="42">
        <f t="shared" si="2"/>
        <v>0</v>
      </c>
      <c r="J17" s="31"/>
    </row>
    <row r="18" spans="1:10" s="5" customFormat="1" ht="12.75">
      <c r="A18" s="41"/>
      <c r="B18" s="6" t="s">
        <v>68</v>
      </c>
      <c r="C18" s="6" t="s">
        <v>69</v>
      </c>
      <c r="D18" s="6" t="s">
        <v>44</v>
      </c>
      <c r="E18" s="7">
        <v>12.2</v>
      </c>
      <c r="F18" s="24"/>
      <c r="G18" s="24">
        <f t="shared" si="0"/>
        <v>0</v>
      </c>
      <c r="H18" s="24">
        <f t="shared" si="1"/>
        <v>0</v>
      </c>
      <c r="I18" s="42">
        <f t="shared" si="2"/>
        <v>0</v>
      </c>
      <c r="J18" s="31"/>
    </row>
    <row r="19" spans="1:10" s="5" customFormat="1" ht="12.75">
      <c r="A19" s="41"/>
      <c r="B19" s="6" t="s">
        <v>70</v>
      </c>
      <c r="C19" s="6" t="s">
        <v>71</v>
      </c>
      <c r="D19" s="6" t="s">
        <v>67</v>
      </c>
      <c r="E19" s="7">
        <v>1</v>
      </c>
      <c r="F19" s="24"/>
      <c r="G19" s="24">
        <f t="shared" si="0"/>
        <v>0</v>
      </c>
      <c r="H19" s="24">
        <f t="shared" si="1"/>
        <v>0</v>
      </c>
      <c r="I19" s="42">
        <f t="shared" si="2"/>
        <v>0</v>
      </c>
      <c r="J19" s="31"/>
    </row>
    <row r="20" spans="1:10" s="5" customFormat="1" ht="12.75">
      <c r="A20" s="41"/>
      <c r="B20" s="6" t="s">
        <v>72</v>
      </c>
      <c r="C20" s="6" t="s">
        <v>73</v>
      </c>
      <c r="D20" s="6" t="s">
        <v>44</v>
      </c>
      <c r="E20" s="7">
        <v>4.5</v>
      </c>
      <c r="F20" s="24"/>
      <c r="G20" s="24">
        <f t="shared" si="0"/>
        <v>0</v>
      </c>
      <c r="H20" s="24">
        <f t="shared" si="1"/>
        <v>0</v>
      </c>
      <c r="I20" s="42">
        <f t="shared" si="2"/>
        <v>0</v>
      </c>
      <c r="J20" s="31"/>
    </row>
    <row r="21" spans="1:10" s="5" customFormat="1" ht="12.75">
      <c r="A21" s="41"/>
      <c r="B21" s="6" t="s">
        <v>46</v>
      </c>
      <c r="C21" s="6" t="s">
        <v>74</v>
      </c>
      <c r="D21" s="6" t="s">
        <v>44</v>
      </c>
      <c r="E21" s="7">
        <v>11</v>
      </c>
      <c r="F21" s="24"/>
      <c r="G21" s="24">
        <f t="shared" si="0"/>
        <v>0</v>
      </c>
      <c r="H21" s="24">
        <f t="shared" si="1"/>
        <v>0</v>
      </c>
      <c r="I21" s="42">
        <f t="shared" si="2"/>
        <v>0</v>
      </c>
      <c r="J21" s="31"/>
    </row>
    <row r="22" spans="1:10" s="5" customFormat="1" ht="12.75">
      <c r="A22" s="41"/>
      <c r="B22" s="6" t="s">
        <v>38</v>
      </c>
      <c r="C22" s="6" t="s">
        <v>50</v>
      </c>
      <c r="D22" s="6" t="s">
        <v>37</v>
      </c>
      <c r="E22" s="7">
        <v>48.75</v>
      </c>
      <c r="F22" s="24"/>
      <c r="G22" s="24">
        <f t="shared" si="0"/>
        <v>0</v>
      </c>
      <c r="H22" s="24">
        <f t="shared" si="1"/>
        <v>0</v>
      </c>
      <c r="I22" s="42">
        <f t="shared" si="2"/>
        <v>0</v>
      </c>
      <c r="J22" s="31"/>
    </row>
    <row r="23" spans="1:10" s="5" customFormat="1" ht="12.75">
      <c r="A23" s="41"/>
      <c r="B23" s="6" t="s">
        <v>51</v>
      </c>
      <c r="C23" s="6" t="s">
        <v>52</v>
      </c>
      <c r="D23" s="6" t="s">
        <v>42</v>
      </c>
      <c r="E23" s="7">
        <v>73.125</v>
      </c>
      <c r="F23" s="24"/>
      <c r="G23" s="24">
        <f t="shared" si="0"/>
        <v>0</v>
      </c>
      <c r="H23" s="24">
        <f t="shared" si="1"/>
        <v>0</v>
      </c>
      <c r="I23" s="42">
        <f t="shared" si="2"/>
        <v>0</v>
      </c>
      <c r="J23" s="31"/>
    </row>
    <row r="24" spans="1:10" ht="13.5">
      <c r="A24" s="39"/>
      <c r="B24" s="12"/>
      <c r="C24" s="13" t="s">
        <v>11</v>
      </c>
      <c r="D24" s="12"/>
      <c r="E24" s="14"/>
      <c r="F24" s="25"/>
      <c r="G24" s="23">
        <f>SUM(G10:G23)</f>
        <v>0</v>
      </c>
      <c r="H24" s="23">
        <f>SUM(H10:H23)</f>
        <v>0</v>
      </c>
      <c r="I24" s="23">
        <f>SUM(I10:I23)</f>
        <v>0</v>
      </c>
      <c r="J24" s="31"/>
    </row>
    <row r="25" spans="1:10" ht="12.75">
      <c r="A25" s="69"/>
      <c r="B25" s="70"/>
      <c r="C25" s="70"/>
      <c r="D25" s="70"/>
      <c r="E25" s="70"/>
      <c r="F25" s="70"/>
      <c r="G25" s="70"/>
      <c r="H25" s="70"/>
      <c r="I25" s="71"/>
      <c r="J25" s="31"/>
    </row>
    <row r="26" spans="1:10" ht="12.75">
      <c r="A26" s="40">
        <v>3</v>
      </c>
      <c r="B26" s="15" t="s">
        <v>14</v>
      </c>
      <c r="C26" s="72" t="s">
        <v>15</v>
      </c>
      <c r="D26" s="72"/>
      <c r="E26" s="72"/>
      <c r="F26" s="72"/>
      <c r="G26" s="72"/>
      <c r="H26" s="72"/>
      <c r="I26" s="73"/>
      <c r="J26" s="31"/>
    </row>
    <row r="27" spans="1:10" s="5" customFormat="1" ht="12.75">
      <c r="A27" s="41"/>
      <c r="B27" s="6" t="s">
        <v>75</v>
      </c>
      <c r="C27" s="6" t="s">
        <v>76</v>
      </c>
      <c r="D27" s="6" t="s">
        <v>36</v>
      </c>
      <c r="E27" s="7">
        <v>226.71</v>
      </c>
      <c r="F27" s="24"/>
      <c r="G27" s="24">
        <f aca="true" t="shared" si="3" ref="G27:G34">E27*F27</f>
        <v>0</v>
      </c>
      <c r="H27" s="24">
        <f aca="true" t="shared" si="4" ref="H27:H34">I27-G27</f>
        <v>0</v>
      </c>
      <c r="I27" s="42">
        <f aca="true" t="shared" si="5" ref="I27:I34">G27*1.23</f>
        <v>0</v>
      </c>
      <c r="J27" s="31"/>
    </row>
    <row r="28" spans="1:10" s="5" customFormat="1" ht="12.75">
      <c r="A28" s="41"/>
      <c r="B28" s="6" t="s">
        <v>77</v>
      </c>
      <c r="C28" s="6" t="s">
        <v>78</v>
      </c>
      <c r="D28" s="6" t="s">
        <v>36</v>
      </c>
      <c r="E28" s="7">
        <v>226.71</v>
      </c>
      <c r="F28" s="24"/>
      <c r="G28" s="24">
        <f t="shared" si="3"/>
        <v>0</v>
      </c>
      <c r="H28" s="24">
        <f t="shared" si="4"/>
        <v>0</v>
      </c>
      <c r="I28" s="42">
        <f t="shared" si="5"/>
        <v>0</v>
      </c>
      <c r="J28" s="31"/>
    </row>
    <row r="29" spans="1:10" s="5" customFormat="1" ht="12.75">
      <c r="A29" s="41"/>
      <c r="B29" s="6" t="s">
        <v>79</v>
      </c>
      <c r="C29" s="6" t="s">
        <v>80</v>
      </c>
      <c r="D29" s="6" t="s">
        <v>36</v>
      </c>
      <c r="E29" s="7">
        <v>226.71</v>
      </c>
      <c r="F29" s="24"/>
      <c r="G29" s="24">
        <f t="shared" si="3"/>
        <v>0</v>
      </c>
      <c r="H29" s="24">
        <f t="shared" si="4"/>
        <v>0</v>
      </c>
      <c r="I29" s="42">
        <f t="shared" si="5"/>
        <v>0</v>
      </c>
      <c r="J29" s="31"/>
    </row>
    <row r="30" spans="1:10" s="5" customFormat="1" ht="12.75">
      <c r="A30" s="41"/>
      <c r="B30" s="6" t="s">
        <v>81</v>
      </c>
      <c r="C30" s="6" t="s">
        <v>82</v>
      </c>
      <c r="D30" s="6" t="s">
        <v>36</v>
      </c>
      <c r="E30" s="7">
        <v>226.71</v>
      </c>
      <c r="F30" s="24"/>
      <c r="G30" s="24">
        <f t="shared" si="3"/>
        <v>0</v>
      </c>
      <c r="H30" s="24">
        <f t="shared" si="4"/>
        <v>0</v>
      </c>
      <c r="I30" s="42">
        <f t="shared" si="5"/>
        <v>0</v>
      </c>
      <c r="J30" s="31"/>
    </row>
    <row r="31" spans="1:10" s="5" customFormat="1" ht="12.75">
      <c r="A31" s="41"/>
      <c r="B31" s="6" t="s">
        <v>83</v>
      </c>
      <c r="C31" s="6" t="s">
        <v>84</v>
      </c>
      <c r="D31" s="6" t="s">
        <v>36</v>
      </c>
      <c r="E31" s="7">
        <v>226.71</v>
      </c>
      <c r="F31" s="24"/>
      <c r="G31" s="24">
        <f t="shared" si="3"/>
        <v>0</v>
      </c>
      <c r="H31" s="24">
        <f t="shared" si="4"/>
        <v>0</v>
      </c>
      <c r="I31" s="42">
        <f t="shared" si="5"/>
        <v>0</v>
      </c>
      <c r="J31" s="31"/>
    </row>
    <row r="32" spans="1:10" s="5" customFormat="1" ht="12.75">
      <c r="A32" s="41"/>
      <c r="B32" s="6" t="s">
        <v>85</v>
      </c>
      <c r="C32" s="6" t="s">
        <v>86</v>
      </c>
      <c r="D32" s="6" t="s">
        <v>36</v>
      </c>
      <c r="E32" s="7">
        <v>226.71</v>
      </c>
      <c r="F32" s="24"/>
      <c r="G32" s="24">
        <f t="shared" si="3"/>
        <v>0</v>
      </c>
      <c r="H32" s="24">
        <f t="shared" si="4"/>
        <v>0</v>
      </c>
      <c r="I32" s="42">
        <f t="shared" si="5"/>
        <v>0</v>
      </c>
      <c r="J32" s="31"/>
    </row>
    <row r="33" spans="1:10" s="5" customFormat="1" ht="12.75">
      <c r="A33" s="41"/>
      <c r="B33" s="6" t="s">
        <v>87</v>
      </c>
      <c r="C33" s="6" t="s">
        <v>88</v>
      </c>
      <c r="D33" s="6" t="s">
        <v>36</v>
      </c>
      <c r="E33" s="7">
        <v>226.71</v>
      </c>
      <c r="F33" s="24"/>
      <c r="G33" s="24">
        <f t="shared" si="3"/>
        <v>0</v>
      </c>
      <c r="H33" s="24">
        <f t="shared" si="4"/>
        <v>0</v>
      </c>
      <c r="I33" s="42">
        <f t="shared" si="5"/>
        <v>0</v>
      </c>
      <c r="J33" s="31"/>
    </row>
    <row r="34" spans="1:10" s="5" customFormat="1" ht="12.75">
      <c r="A34" s="41"/>
      <c r="B34" s="6" t="s">
        <v>89</v>
      </c>
      <c r="C34" s="6" t="s">
        <v>90</v>
      </c>
      <c r="D34" s="6" t="s">
        <v>36</v>
      </c>
      <c r="E34" s="7">
        <v>226.71</v>
      </c>
      <c r="F34" s="24"/>
      <c r="G34" s="24">
        <f t="shared" si="3"/>
        <v>0</v>
      </c>
      <c r="H34" s="24">
        <f t="shared" si="4"/>
        <v>0</v>
      </c>
      <c r="I34" s="42">
        <f t="shared" si="5"/>
        <v>0</v>
      </c>
      <c r="J34" s="31"/>
    </row>
    <row r="35" spans="1:11" s="3" customFormat="1" ht="13.5">
      <c r="A35" s="43"/>
      <c r="B35" s="16"/>
      <c r="C35" s="17" t="s">
        <v>11</v>
      </c>
      <c r="D35" s="16"/>
      <c r="E35" s="18"/>
      <c r="F35" s="26"/>
      <c r="G35" s="23">
        <f>SUM(G27:G34)</f>
        <v>0</v>
      </c>
      <c r="H35" s="23">
        <f>SUM(H27:H34)</f>
        <v>0</v>
      </c>
      <c r="I35" s="23">
        <f>SUM(I27:I34)</f>
        <v>0</v>
      </c>
      <c r="J35" s="31"/>
      <c r="K35" s="49"/>
    </row>
    <row r="36" spans="1:11" ht="12.75">
      <c r="A36" s="69"/>
      <c r="B36" s="70"/>
      <c r="C36" s="70"/>
      <c r="D36" s="70"/>
      <c r="E36" s="70"/>
      <c r="F36" s="70"/>
      <c r="G36" s="70"/>
      <c r="H36" s="70"/>
      <c r="I36" s="71"/>
      <c r="J36" s="31"/>
      <c r="K36" s="29"/>
    </row>
    <row r="37" spans="1:10" ht="12.75">
      <c r="A37" s="40">
        <v>4</v>
      </c>
      <c r="B37" s="15" t="s">
        <v>16</v>
      </c>
      <c r="C37" s="74" t="s">
        <v>17</v>
      </c>
      <c r="D37" s="72"/>
      <c r="E37" s="72"/>
      <c r="F37" s="72"/>
      <c r="G37" s="72"/>
      <c r="H37" s="72"/>
      <c r="I37" s="73"/>
      <c r="J37" s="31"/>
    </row>
    <row r="38" spans="1:10" s="5" customFormat="1" ht="12.75">
      <c r="A38" s="41"/>
      <c r="B38" s="6" t="s">
        <v>91</v>
      </c>
      <c r="C38" s="6" t="s">
        <v>92</v>
      </c>
      <c r="D38" s="6" t="s">
        <v>93</v>
      </c>
      <c r="E38" s="7">
        <v>226.71</v>
      </c>
      <c r="F38" s="24"/>
      <c r="G38" s="24">
        <f aca="true" t="shared" si="6" ref="G38:G45">E38*F38</f>
        <v>0</v>
      </c>
      <c r="H38" s="24">
        <f aca="true" t="shared" si="7" ref="H38:H45">I38-G38</f>
        <v>0</v>
      </c>
      <c r="I38" s="42">
        <f aca="true" t="shared" si="8" ref="I38:I45">G38*1.23</f>
        <v>0</v>
      </c>
      <c r="J38" s="31"/>
    </row>
    <row r="39" spans="1:10" s="5" customFormat="1" ht="25.5">
      <c r="A39" s="41"/>
      <c r="B39" s="6" t="s">
        <v>47</v>
      </c>
      <c r="C39" s="6" t="s">
        <v>94</v>
      </c>
      <c r="D39" s="6" t="s">
        <v>35</v>
      </c>
      <c r="E39" s="7">
        <v>1589.5</v>
      </c>
      <c r="F39" s="24"/>
      <c r="G39" s="24">
        <f t="shared" si="6"/>
        <v>0</v>
      </c>
      <c r="H39" s="24">
        <f t="shared" si="7"/>
        <v>0</v>
      </c>
      <c r="I39" s="42">
        <f t="shared" si="8"/>
        <v>0</v>
      </c>
      <c r="J39" s="31"/>
    </row>
    <row r="40" spans="1:10" s="5" customFormat="1" ht="12.75">
      <c r="A40" s="41"/>
      <c r="B40" s="6" t="s">
        <v>49</v>
      </c>
      <c r="C40" s="6" t="s">
        <v>95</v>
      </c>
      <c r="D40" s="6" t="s">
        <v>34</v>
      </c>
      <c r="E40" s="7">
        <v>13.12</v>
      </c>
      <c r="F40" s="24"/>
      <c r="G40" s="24">
        <f t="shared" si="6"/>
        <v>0</v>
      </c>
      <c r="H40" s="24">
        <f t="shared" si="7"/>
        <v>0</v>
      </c>
      <c r="I40" s="42">
        <f t="shared" si="8"/>
        <v>0</v>
      </c>
      <c r="J40" s="31"/>
    </row>
    <row r="41" spans="1:10" s="5" customFormat="1" ht="12.75">
      <c r="A41" s="41"/>
      <c r="B41" s="6" t="s">
        <v>96</v>
      </c>
      <c r="C41" s="6" t="s">
        <v>97</v>
      </c>
      <c r="D41" s="6" t="s">
        <v>93</v>
      </c>
      <c r="E41" s="7">
        <v>226.71</v>
      </c>
      <c r="F41" s="24"/>
      <c r="G41" s="24">
        <f t="shared" si="6"/>
        <v>0</v>
      </c>
      <c r="H41" s="24">
        <f t="shared" si="7"/>
        <v>0</v>
      </c>
      <c r="I41" s="42">
        <f t="shared" si="8"/>
        <v>0</v>
      </c>
      <c r="J41" s="31"/>
    </row>
    <row r="42" spans="1:10" s="5" customFormat="1" ht="12.75">
      <c r="A42" s="41"/>
      <c r="B42" s="6" t="s">
        <v>98</v>
      </c>
      <c r="C42" s="6" t="s">
        <v>136</v>
      </c>
      <c r="D42" s="6" t="s">
        <v>93</v>
      </c>
      <c r="E42" s="7">
        <v>177.79000000000002</v>
      </c>
      <c r="F42" s="24"/>
      <c r="G42" s="24">
        <f>E42*F42</f>
        <v>0</v>
      </c>
      <c r="H42" s="24">
        <f>I42-G42</f>
        <v>0</v>
      </c>
      <c r="I42" s="42">
        <f>G42*1.23</f>
        <v>0</v>
      </c>
      <c r="J42" s="31"/>
    </row>
    <row r="43" spans="1:10" s="5" customFormat="1" ht="12.75">
      <c r="A43" s="41"/>
      <c r="B43" s="6"/>
      <c r="C43" s="6" t="s">
        <v>137</v>
      </c>
      <c r="D43" s="6" t="s">
        <v>93</v>
      </c>
      <c r="E43" s="7">
        <v>48.92</v>
      </c>
      <c r="F43" s="24"/>
      <c r="G43" s="24">
        <f t="shared" si="6"/>
        <v>0</v>
      </c>
      <c r="H43" s="24">
        <f t="shared" si="7"/>
        <v>0</v>
      </c>
      <c r="I43" s="42">
        <f t="shared" si="8"/>
        <v>0</v>
      </c>
      <c r="J43" s="31"/>
    </row>
    <row r="44" spans="1:10" s="5" customFormat="1" ht="12.75">
      <c r="A44" s="41"/>
      <c r="B44" s="6" t="s">
        <v>138</v>
      </c>
      <c r="C44" s="6" t="s">
        <v>135</v>
      </c>
      <c r="D44" s="6" t="s">
        <v>93</v>
      </c>
      <c r="E44" s="7">
        <v>226.71</v>
      </c>
      <c r="F44" s="24"/>
      <c r="G44" s="24">
        <f>E44*F44</f>
        <v>0</v>
      </c>
      <c r="H44" s="24">
        <f>I44-G44</f>
        <v>0</v>
      </c>
      <c r="I44" s="42">
        <f>G44*1.23</f>
        <v>0</v>
      </c>
      <c r="J44" s="31"/>
    </row>
    <row r="45" spans="1:10" s="5" customFormat="1" ht="12.75">
      <c r="A45" s="41"/>
      <c r="B45" s="6" t="s">
        <v>124</v>
      </c>
      <c r="C45" s="6" t="s">
        <v>125</v>
      </c>
      <c r="D45" s="6" t="s">
        <v>93</v>
      </c>
      <c r="E45" s="7">
        <v>226.71</v>
      </c>
      <c r="F45" s="24"/>
      <c r="G45" s="24">
        <f t="shared" si="6"/>
        <v>0</v>
      </c>
      <c r="H45" s="24">
        <f t="shared" si="7"/>
        <v>0</v>
      </c>
      <c r="I45" s="42">
        <f t="shared" si="8"/>
        <v>0</v>
      </c>
      <c r="J45" s="31"/>
    </row>
    <row r="46" spans="1:10" s="3" customFormat="1" ht="13.5">
      <c r="A46" s="43"/>
      <c r="B46" s="16"/>
      <c r="C46" s="17" t="s">
        <v>11</v>
      </c>
      <c r="D46" s="16"/>
      <c r="E46" s="18"/>
      <c r="F46" s="26"/>
      <c r="G46" s="26">
        <f>SUM(G38:G45)</f>
        <v>0</v>
      </c>
      <c r="H46" s="26">
        <f>SUM(H38:H45)</f>
        <v>0</v>
      </c>
      <c r="I46" s="26">
        <f>SUM(I38:I45)</f>
        <v>0</v>
      </c>
      <c r="J46" s="31"/>
    </row>
    <row r="47" spans="1:10" ht="12.75">
      <c r="A47" s="78"/>
      <c r="B47" s="79"/>
      <c r="C47" s="79"/>
      <c r="D47" s="79"/>
      <c r="E47" s="79"/>
      <c r="F47" s="79"/>
      <c r="G47" s="79"/>
      <c r="H47" s="79"/>
      <c r="I47" s="80"/>
      <c r="J47" s="31"/>
    </row>
    <row r="48" spans="1:10" ht="12.75">
      <c r="A48" s="40">
        <v>5</v>
      </c>
      <c r="B48" s="15" t="s">
        <v>18</v>
      </c>
      <c r="C48" s="35" t="s">
        <v>19</v>
      </c>
      <c r="D48" s="19"/>
      <c r="E48" s="20"/>
      <c r="F48" s="27"/>
      <c r="G48" s="27"/>
      <c r="H48" s="27"/>
      <c r="I48" s="44"/>
      <c r="J48" s="31"/>
    </row>
    <row r="49" spans="1:10" s="5" customFormat="1" ht="25.5">
      <c r="A49" s="41"/>
      <c r="B49" s="6" t="s">
        <v>99</v>
      </c>
      <c r="C49" s="6" t="s">
        <v>121</v>
      </c>
      <c r="D49" s="6" t="s">
        <v>36</v>
      </c>
      <c r="E49" s="7">
        <v>74.87</v>
      </c>
      <c r="F49" s="24"/>
      <c r="G49" s="24">
        <f aca="true" t="shared" si="9" ref="G49:G57">E49*F49</f>
        <v>0</v>
      </c>
      <c r="H49" s="24">
        <f aca="true" t="shared" si="10" ref="H49:H57">I49-G49</f>
        <v>0</v>
      </c>
      <c r="I49" s="42">
        <f aca="true" t="shared" si="11" ref="I49:I57">G49*1.23</f>
        <v>0</v>
      </c>
      <c r="J49" s="31"/>
    </row>
    <row r="50" spans="1:10" s="5" customFormat="1" ht="25.5">
      <c r="A50" s="41"/>
      <c r="B50" s="6" t="s">
        <v>100</v>
      </c>
      <c r="C50" s="6" t="s">
        <v>101</v>
      </c>
      <c r="D50" s="6" t="s">
        <v>36</v>
      </c>
      <c r="E50" s="7">
        <v>21.75</v>
      </c>
      <c r="F50" s="24"/>
      <c r="G50" s="24">
        <f t="shared" si="9"/>
        <v>0</v>
      </c>
      <c r="H50" s="24">
        <f t="shared" si="10"/>
        <v>0</v>
      </c>
      <c r="I50" s="42">
        <f t="shared" si="11"/>
        <v>0</v>
      </c>
      <c r="J50" s="31"/>
    </row>
    <row r="51" spans="1:10" s="5" customFormat="1" ht="12.75">
      <c r="A51" s="41"/>
      <c r="B51" s="6" t="s">
        <v>102</v>
      </c>
      <c r="C51" s="6" t="s">
        <v>103</v>
      </c>
      <c r="D51" s="6" t="s">
        <v>44</v>
      </c>
      <c r="E51" s="7">
        <v>183</v>
      </c>
      <c r="F51" s="24"/>
      <c r="G51" s="24">
        <f t="shared" si="9"/>
        <v>0</v>
      </c>
      <c r="H51" s="24">
        <f t="shared" si="10"/>
        <v>0</v>
      </c>
      <c r="I51" s="42">
        <f t="shared" si="11"/>
        <v>0</v>
      </c>
      <c r="J51" s="31"/>
    </row>
    <row r="52" spans="1:10" s="5" customFormat="1" ht="25.5">
      <c r="A52" s="41"/>
      <c r="B52" s="6" t="s">
        <v>104</v>
      </c>
      <c r="C52" s="6" t="s">
        <v>120</v>
      </c>
      <c r="D52" s="6" t="s">
        <v>44</v>
      </c>
      <c r="E52" s="7">
        <v>185.7</v>
      </c>
      <c r="F52" s="24"/>
      <c r="G52" s="24">
        <f t="shared" si="9"/>
        <v>0</v>
      </c>
      <c r="H52" s="24">
        <f t="shared" si="10"/>
        <v>0</v>
      </c>
      <c r="I52" s="42">
        <f t="shared" si="11"/>
        <v>0</v>
      </c>
      <c r="J52" s="31"/>
    </row>
    <row r="53" spans="1:10" s="5" customFormat="1" ht="25.5">
      <c r="A53" s="41"/>
      <c r="B53" s="6" t="s">
        <v>45</v>
      </c>
      <c r="C53" s="6" t="s">
        <v>128</v>
      </c>
      <c r="D53" s="6" t="s">
        <v>44</v>
      </c>
      <c r="E53" s="7">
        <v>77.2</v>
      </c>
      <c r="F53" s="24"/>
      <c r="G53" s="24">
        <f t="shared" si="9"/>
        <v>0</v>
      </c>
      <c r="H53" s="24">
        <f t="shared" si="10"/>
        <v>0</v>
      </c>
      <c r="I53" s="42">
        <f t="shared" si="11"/>
        <v>0</v>
      </c>
      <c r="J53" s="31"/>
    </row>
    <row r="54" spans="1:10" s="5" customFormat="1" ht="25.5">
      <c r="A54" s="41"/>
      <c r="B54" s="6" t="s">
        <v>45</v>
      </c>
      <c r="C54" s="6" t="s">
        <v>123</v>
      </c>
      <c r="D54" s="6" t="s">
        <v>44</v>
      </c>
      <c r="E54" s="7">
        <v>7</v>
      </c>
      <c r="F54" s="24"/>
      <c r="G54" s="24">
        <f t="shared" si="9"/>
        <v>0</v>
      </c>
      <c r="H54" s="24">
        <f t="shared" si="10"/>
        <v>0</v>
      </c>
      <c r="I54" s="42">
        <f t="shared" si="11"/>
        <v>0</v>
      </c>
      <c r="J54" s="31"/>
    </row>
    <row r="55" spans="1:10" s="5" customFormat="1" ht="12.75">
      <c r="A55" s="41"/>
      <c r="B55" s="6" t="s">
        <v>105</v>
      </c>
      <c r="C55" s="6" t="s">
        <v>106</v>
      </c>
      <c r="D55" s="6" t="s">
        <v>36</v>
      </c>
      <c r="E55" s="7">
        <v>648</v>
      </c>
      <c r="F55" s="24"/>
      <c r="G55" s="24">
        <f>E55*F55</f>
        <v>0</v>
      </c>
      <c r="H55" s="24">
        <f>I55-G55</f>
        <v>0</v>
      </c>
      <c r="I55" s="42">
        <f>G55*1.23</f>
        <v>0</v>
      </c>
      <c r="J55" s="31"/>
    </row>
    <row r="56" spans="1:10" s="5" customFormat="1" ht="25.5">
      <c r="A56" s="41"/>
      <c r="B56" s="6" t="s">
        <v>134</v>
      </c>
      <c r="C56" s="6" t="s">
        <v>133</v>
      </c>
      <c r="D56" s="6" t="s">
        <v>36</v>
      </c>
      <c r="E56" s="7">
        <v>669.6807</v>
      </c>
      <c r="F56" s="24"/>
      <c r="G56" s="24">
        <f>E56*F56</f>
        <v>0</v>
      </c>
      <c r="H56" s="24">
        <f>I56-G56</f>
        <v>0</v>
      </c>
      <c r="I56" s="42">
        <f>G56*1.23</f>
        <v>0</v>
      </c>
      <c r="J56" s="31"/>
    </row>
    <row r="57" spans="1:10" s="5" customFormat="1" ht="12.75">
      <c r="A57" s="41"/>
      <c r="B57" s="6" t="s">
        <v>130</v>
      </c>
      <c r="C57" s="6" t="s">
        <v>129</v>
      </c>
      <c r="D57" s="6" t="s">
        <v>33</v>
      </c>
      <c r="E57" s="7">
        <v>1</v>
      </c>
      <c r="F57" s="24"/>
      <c r="G57" s="24">
        <f t="shared" si="9"/>
        <v>0</v>
      </c>
      <c r="H57" s="24">
        <f t="shared" si="10"/>
        <v>0</v>
      </c>
      <c r="I57" s="42">
        <f t="shared" si="11"/>
        <v>0</v>
      </c>
      <c r="J57" s="31"/>
    </row>
    <row r="58" spans="1:10" s="5" customFormat="1" ht="12.75">
      <c r="A58" s="41"/>
      <c r="B58" s="6" t="s">
        <v>107</v>
      </c>
      <c r="C58" s="6" t="s">
        <v>108</v>
      </c>
      <c r="D58" s="6" t="s">
        <v>67</v>
      </c>
      <c r="E58" s="7">
        <v>10</v>
      </c>
      <c r="F58" s="24"/>
      <c r="G58" s="24">
        <f aca="true" t="shared" si="12" ref="G58:G66">E58*F58</f>
        <v>0</v>
      </c>
      <c r="H58" s="24">
        <f aca="true" t="shared" si="13" ref="H58:H66">I58-G58</f>
        <v>0</v>
      </c>
      <c r="I58" s="42">
        <f aca="true" t="shared" si="14" ref="I58:I66">G58*1.23</f>
        <v>0</v>
      </c>
      <c r="J58" s="31"/>
    </row>
    <row r="59" spans="1:13" s="5" customFormat="1" ht="25.5">
      <c r="A59" s="41"/>
      <c r="B59" s="6" t="s">
        <v>109</v>
      </c>
      <c r="C59" s="6" t="s">
        <v>126</v>
      </c>
      <c r="D59" s="6" t="s">
        <v>36</v>
      </c>
      <c r="E59" s="7">
        <v>209.2</v>
      </c>
      <c r="F59" s="24"/>
      <c r="G59" s="24">
        <f t="shared" si="12"/>
        <v>0</v>
      </c>
      <c r="H59" s="24">
        <f t="shared" si="13"/>
        <v>0</v>
      </c>
      <c r="I59" s="42">
        <f t="shared" si="14"/>
        <v>0</v>
      </c>
      <c r="J59" s="31"/>
      <c r="L59" s="50"/>
      <c r="M59" s="50"/>
    </row>
    <row r="60" spans="1:10" s="5" customFormat="1" ht="12.75">
      <c r="A60" s="41"/>
      <c r="B60" s="6" t="s">
        <v>130</v>
      </c>
      <c r="C60" s="6" t="s">
        <v>111</v>
      </c>
      <c r="D60" s="6" t="s">
        <v>44</v>
      </c>
      <c r="E60" s="7">
        <v>58.4</v>
      </c>
      <c r="F60" s="24"/>
      <c r="G60" s="24">
        <f t="shared" si="12"/>
        <v>0</v>
      </c>
      <c r="H60" s="24">
        <f t="shared" si="13"/>
        <v>0</v>
      </c>
      <c r="I60" s="42">
        <f t="shared" si="14"/>
        <v>0</v>
      </c>
      <c r="J60" s="31"/>
    </row>
    <row r="61" spans="1:10" s="5" customFormat="1" ht="12.75">
      <c r="A61" s="41"/>
      <c r="B61" s="6" t="s">
        <v>130</v>
      </c>
      <c r="C61" s="6" t="s">
        <v>118</v>
      </c>
      <c r="D61" s="6" t="s">
        <v>33</v>
      </c>
      <c r="E61" s="7">
        <v>1</v>
      </c>
      <c r="F61" s="24"/>
      <c r="G61" s="24">
        <f>E61*F61</f>
        <v>0</v>
      </c>
      <c r="H61" s="24">
        <f t="shared" si="13"/>
        <v>0</v>
      </c>
      <c r="I61" s="42">
        <f>G61*1.23</f>
        <v>0</v>
      </c>
      <c r="J61" s="31"/>
    </row>
    <row r="62" spans="1:10" s="5" customFormat="1" ht="12.75">
      <c r="A62" s="41"/>
      <c r="B62" s="6" t="s">
        <v>130</v>
      </c>
      <c r="C62" s="6" t="s">
        <v>119</v>
      </c>
      <c r="D62" s="6" t="s">
        <v>33</v>
      </c>
      <c r="E62" s="7">
        <v>1</v>
      </c>
      <c r="F62" s="24"/>
      <c r="G62" s="24">
        <f>E62*F62</f>
        <v>0</v>
      </c>
      <c r="H62" s="24">
        <f>I62-G62</f>
        <v>0</v>
      </c>
      <c r="I62" s="42">
        <f>G62*1.23</f>
        <v>0</v>
      </c>
      <c r="J62" s="31"/>
    </row>
    <row r="63" spans="1:10" s="5" customFormat="1" ht="12.75">
      <c r="A63" s="41"/>
      <c r="B63" s="6" t="s">
        <v>130</v>
      </c>
      <c r="C63" s="6" t="s">
        <v>131</v>
      </c>
      <c r="D63" s="6" t="s">
        <v>33</v>
      </c>
      <c r="E63" s="7">
        <v>2</v>
      </c>
      <c r="F63" s="24"/>
      <c r="G63" s="24">
        <f>E63*F63</f>
        <v>0</v>
      </c>
      <c r="H63" s="24">
        <f>I63-G63</f>
        <v>0</v>
      </c>
      <c r="I63" s="42">
        <f>G63*1.23</f>
        <v>0</v>
      </c>
      <c r="J63" s="31"/>
    </row>
    <row r="64" spans="1:10" s="5" customFormat="1" ht="12.75">
      <c r="A64" s="41"/>
      <c r="B64" s="6" t="s">
        <v>130</v>
      </c>
      <c r="C64" s="6" t="s">
        <v>132</v>
      </c>
      <c r="D64" s="6" t="s">
        <v>33</v>
      </c>
      <c r="E64" s="7">
        <v>1</v>
      </c>
      <c r="F64" s="24"/>
      <c r="G64" s="24">
        <f t="shared" si="12"/>
        <v>0</v>
      </c>
      <c r="H64" s="24">
        <f t="shared" si="13"/>
        <v>0</v>
      </c>
      <c r="I64" s="42">
        <f t="shared" si="14"/>
        <v>0</v>
      </c>
      <c r="J64" s="31"/>
    </row>
    <row r="65" spans="1:10" s="5" customFormat="1" ht="12.75">
      <c r="A65" s="41"/>
      <c r="B65" s="6" t="s">
        <v>112</v>
      </c>
      <c r="C65" s="6" t="s">
        <v>113</v>
      </c>
      <c r="D65" s="6" t="s">
        <v>48</v>
      </c>
      <c r="E65" s="7">
        <v>5</v>
      </c>
      <c r="F65" s="24"/>
      <c r="G65" s="24">
        <f t="shared" si="12"/>
        <v>0</v>
      </c>
      <c r="H65" s="24">
        <f t="shared" si="13"/>
        <v>0</v>
      </c>
      <c r="I65" s="42">
        <f t="shared" si="14"/>
        <v>0</v>
      </c>
      <c r="J65" s="31"/>
    </row>
    <row r="66" spans="1:10" s="5" customFormat="1" ht="25.5">
      <c r="A66" s="41"/>
      <c r="B66" s="6" t="s">
        <v>110</v>
      </c>
      <c r="C66" s="6" t="s">
        <v>114</v>
      </c>
      <c r="D66" s="6" t="s">
        <v>33</v>
      </c>
      <c r="E66" s="7">
        <v>1</v>
      </c>
      <c r="F66" s="24"/>
      <c r="G66" s="24">
        <f t="shared" si="12"/>
        <v>0</v>
      </c>
      <c r="H66" s="24">
        <f t="shared" si="13"/>
        <v>0</v>
      </c>
      <c r="I66" s="42">
        <f t="shared" si="14"/>
        <v>0</v>
      </c>
      <c r="J66" s="31"/>
    </row>
    <row r="67" spans="1:10" ht="13.5">
      <c r="A67" s="39"/>
      <c r="B67" s="12"/>
      <c r="C67" s="13" t="s">
        <v>11</v>
      </c>
      <c r="D67" s="12"/>
      <c r="E67" s="14"/>
      <c r="F67" s="25"/>
      <c r="G67" s="25">
        <f>SUM(G49:G66)</f>
        <v>0</v>
      </c>
      <c r="H67" s="25">
        <f>SUM(H49:H66)</f>
        <v>0</v>
      </c>
      <c r="I67" s="25">
        <f>SUM(I49:I66)</f>
        <v>0</v>
      </c>
      <c r="J67" s="31"/>
    </row>
    <row r="68" spans="1:10" ht="12.75">
      <c r="A68" s="78"/>
      <c r="B68" s="79"/>
      <c r="C68" s="79"/>
      <c r="D68" s="79"/>
      <c r="E68" s="79"/>
      <c r="F68" s="79"/>
      <c r="G68" s="79"/>
      <c r="H68" s="79"/>
      <c r="I68" s="80"/>
      <c r="J68" s="31"/>
    </row>
    <row r="69" spans="1:10" ht="12.75">
      <c r="A69" s="40">
        <v>6</v>
      </c>
      <c r="B69" s="15" t="s">
        <v>20</v>
      </c>
      <c r="C69" s="35" t="s">
        <v>21</v>
      </c>
      <c r="D69" s="19"/>
      <c r="E69" s="20"/>
      <c r="F69" s="27"/>
      <c r="G69" s="27"/>
      <c r="H69" s="27"/>
      <c r="I69" s="44"/>
      <c r="J69" s="31"/>
    </row>
    <row r="70" spans="1:10" s="5" customFormat="1" ht="12.75">
      <c r="A70" s="62" t="s">
        <v>25</v>
      </c>
      <c r="B70" s="63"/>
      <c r="C70" s="63"/>
      <c r="D70" s="63"/>
      <c r="E70" s="63"/>
      <c r="F70" s="63"/>
      <c r="G70" s="63"/>
      <c r="H70" s="63"/>
      <c r="I70" s="64"/>
      <c r="J70" s="31"/>
    </row>
    <row r="71" spans="1:10" ht="13.5">
      <c r="A71" s="39"/>
      <c r="B71" s="12"/>
      <c r="C71" s="13" t="s">
        <v>11</v>
      </c>
      <c r="D71" s="12"/>
      <c r="E71" s="14"/>
      <c r="F71" s="25"/>
      <c r="G71" s="25">
        <v>0</v>
      </c>
      <c r="H71" s="25">
        <v>0</v>
      </c>
      <c r="I71" s="45">
        <v>0</v>
      </c>
      <c r="J71" s="31"/>
    </row>
    <row r="72" spans="1:10" ht="12.75">
      <c r="A72" s="78"/>
      <c r="B72" s="79"/>
      <c r="C72" s="79"/>
      <c r="D72" s="79"/>
      <c r="E72" s="79"/>
      <c r="F72" s="79"/>
      <c r="G72" s="79"/>
      <c r="H72" s="79"/>
      <c r="I72" s="80"/>
      <c r="J72" s="31"/>
    </row>
    <row r="73" spans="1:10" ht="12.75">
      <c r="A73" s="40">
        <v>7</v>
      </c>
      <c r="B73" s="15" t="s">
        <v>22</v>
      </c>
      <c r="C73" s="74" t="s">
        <v>23</v>
      </c>
      <c r="D73" s="72"/>
      <c r="E73" s="72"/>
      <c r="F73" s="72"/>
      <c r="G73" s="72"/>
      <c r="H73" s="72"/>
      <c r="I73" s="73"/>
      <c r="J73" s="31"/>
    </row>
    <row r="74" spans="1:10" s="5" customFormat="1" ht="25.5">
      <c r="A74" s="41"/>
      <c r="B74" s="6" t="s">
        <v>116</v>
      </c>
      <c r="C74" s="32" t="s">
        <v>115</v>
      </c>
      <c r="D74" s="6" t="s">
        <v>26</v>
      </c>
      <c r="E74" s="33" t="s">
        <v>117</v>
      </c>
      <c r="F74" s="24">
        <f>G46+G35+G24+G67</f>
        <v>0</v>
      </c>
      <c r="G74" s="24">
        <f>F74*0.0455</f>
        <v>0</v>
      </c>
      <c r="H74" s="24">
        <f>I74-G74</f>
        <v>0</v>
      </c>
      <c r="I74" s="42">
        <f>G74*1.23</f>
        <v>0</v>
      </c>
      <c r="J74" s="31"/>
    </row>
    <row r="75" spans="1:10" s="5" customFormat="1" ht="25.5">
      <c r="A75" s="41"/>
      <c r="B75" s="6" t="s">
        <v>27</v>
      </c>
      <c r="C75" s="32" t="s">
        <v>28</v>
      </c>
      <c r="D75" s="6" t="s">
        <v>26</v>
      </c>
      <c r="E75" s="34" t="s">
        <v>32</v>
      </c>
      <c r="F75" s="24">
        <f>G74</f>
        <v>0</v>
      </c>
      <c r="G75" s="24">
        <f>F75*0.055</f>
        <v>0</v>
      </c>
      <c r="H75" s="24">
        <f>I75-G75</f>
        <v>0</v>
      </c>
      <c r="I75" s="42">
        <f>G75*1.23</f>
        <v>0</v>
      </c>
      <c r="J75" s="31"/>
    </row>
    <row r="76" spans="1:10" s="5" customFormat="1" ht="25.5">
      <c r="A76" s="41"/>
      <c r="B76" s="6" t="s">
        <v>29</v>
      </c>
      <c r="C76" s="32" t="s">
        <v>30</v>
      </c>
      <c r="D76" s="6" t="s">
        <v>26</v>
      </c>
      <c r="E76" s="34" t="s">
        <v>31</v>
      </c>
      <c r="F76" s="24">
        <f>G74</f>
        <v>0</v>
      </c>
      <c r="G76" s="24">
        <f>F76*0.115</f>
        <v>0</v>
      </c>
      <c r="H76" s="24">
        <f>I76-G76</f>
        <v>0</v>
      </c>
      <c r="I76" s="42">
        <f>G76*1.23</f>
        <v>0</v>
      </c>
      <c r="J76" s="31"/>
    </row>
    <row r="77" spans="1:10" s="5" customFormat="1" ht="25.5">
      <c r="A77" s="41"/>
      <c r="B77" s="6" t="s">
        <v>39</v>
      </c>
      <c r="C77" s="32" t="s">
        <v>40</v>
      </c>
      <c r="D77" s="6" t="s">
        <v>26</v>
      </c>
      <c r="E77" s="33" t="s">
        <v>41</v>
      </c>
      <c r="F77" s="24">
        <f>F74</f>
        <v>0</v>
      </c>
      <c r="G77" s="24">
        <f>F77*0.03</f>
        <v>0</v>
      </c>
      <c r="H77" s="24">
        <f>I77-G77</f>
        <v>0</v>
      </c>
      <c r="I77" s="42">
        <f>G77*1.23</f>
        <v>0</v>
      </c>
      <c r="J77" s="31"/>
    </row>
    <row r="78" spans="1:10" ht="13.5">
      <c r="A78" s="40"/>
      <c r="B78" s="21"/>
      <c r="C78" s="13" t="s">
        <v>11</v>
      </c>
      <c r="D78" s="15"/>
      <c r="E78" s="22"/>
      <c r="F78" s="28"/>
      <c r="G78" s="28">
        <f>SUM(G74:G77)</f>
        <v>0</v>
      </c>
      <c r="H78" s="28">
        <f>SUM(H74:H77)</f>
        <v>0</v>
      </c>
      <c r="I78" s="28">
        <f>SUM(I74:I77)</f>
        <v>0</v>
      </c>
      <c r="J78" s="31"/>
    </row>
    <row r="79" spans="1:10" s="4" customFormat="1" ht="15.75">
      <c r="A79" s="75" t="s">
        <v>24</v>
      </c>
      <c r="B79" s="76"/>
      <c r="C79" s="77"/>
      <c r="D79" s="46"/>
      <c r="E79" s="47"/>
      <c r="F79" s="48"/>
      <c r="G79" s="48">
        <f>G24+G35+G46+G67+G71+G78</f>
        <v>0</v>
      </c>
      <c r="H79" s="48">
        <f>H24+H35+H46+H67+H71+H78</f>
        <v>0</v>
      </c>
      <c r="I79" s="48">
        <f>I24+I35+I46+I67+I71+I78</f>
        <v>0</v>
      </c>
      <c r="J79" s="31"/>
    </row>
  </sheetData>
  <sheetProtection selectLockedCells="1" selectUnlockedCells="1"/>
  <mergeCells count="24">
    <mergeCell ref="C73:I73"/>
    <mergeCell ref="A79:C79"/>
    <mergeCell ref="A68:I68"/>
    <mergeCell ref="A36:I36"/>
    <mergeCell ref="C37:I37"/>
    <mergeCell ref="A47:I47"/>
    <mergeCell ref="A72:I72"/>
    <mergeCell ref="C5:I5"/>
    <mergeCell ref="A6:I6"/>
    <mergeCell ref="A8:I8"/>
    <mergeCell ref="C9:I9"/>
    <mergeCell ref="I2:I4"/>
    <mergeCell ref="A70:I70"/>
    <mergeCell ref="H2:H4"/>
    <mergeCell ref="A25:I25"/>
    <mergeCell ref="C26:I26"/>
    <mergeCell ref="A1:I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25" right="0.25" top="0.75" bottom="0.75" header="0.3" footer="0.3"/>
  <pageSetup firstPageNumber="1" useFirstPageNumber="1" fitToHeight="0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Piorun Dorota</dc:creator>
  <cp:keywords/>
  <dc:description/>
  <cp:lastModifiedBy>Grzegorz Marchlewski</cp:lastModifiedBy>
  <cp:lastPrinted>2023-11-07T19:39:48Z</cp:lastPrinted>
  <dcterms:created xsi:type="dcterms:W3CDTF">2018-06-13T08:38:16Z</dcterms:created>
  <dcterms:modified xsi:type="dcterms:W3CDTF">2024-05-15T12:11:48Z</dcterms:modified>
  <cp:category/>
  <cp:version/>
  <cp:contentType/>
  <cp:contentStatus/>
</cp:coreProperties>
</file>