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Magdalena Lassota\BR_271 zamówienia publiczne\BR.271_4_ ZAM PUB  POWYŻEJ PROGÓW UNIJNYCH\2024\3_Kompleksowa dostawa energii elektrycznej na 2025 r\załączniki do SWZ\"/>
    </mc:Choice>
  </mc:AlternateContent>
  <xr:revisionPtr revIDLastSave="0" documentId="13_ncr:1_{DB3B5FBE-B7BB-4145-B0B4-E8BF67D46A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 na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B29" i="1"/>
  <c r="W27" i="1"/>
  <c r="W26" i="1"/>
  <c r="W12" i="1"/>
  <c r="W10" i="1"/>
  <c r="W9" i="1"/>
  <c r="W8" i="1"/>
  <c r="G28" i="1"/>
  <c r="F28" i="1"/>
  <c r="W28" i="1" s="1"/>
  <c r="K27" i="1"/>
  <c r="K26" i="1"/>
  <c r="X27" i="1" l="1"/>
  <c r="Z27" i="1" s="1"/>
  <c r="X26" i="1"/>
  <c r="Z26" i="1" s="1"/>
  <c r="K28" i="1"/>
  <c r="K12" i="1"/>
  <c r="K8" i="1"/>
  <c r="K9" i="1"/>
  <c r="K10" i="1"/>
  <c r="G11" i="1"/>
  <c r="F11" i="1"/>
  <c r="W11" i="1" s="1"/>
  <c r="G7" i="1"/>
  <c r="F7" i="1"/>
  <c r="W7" i="1" s="1"/>
  <c r="X28" i="1" l="1"/>
  <c r="Z28" i="1" s="1"/>
  <c r="K29" i="1"/>
  <c r="K7" i="1"/>
  <c r="X12" i="1"/>
  <c r="Z12" i="1" s="1"/>
  <c r="K11" i="1"/>
  <c r="X29" i="1" l="1"/>
  <c r="Z29" i="1" s="1"/>
  <c r="K13" i="1"/>
  <c r="X11" i="1"/>
  <c r="Z11" i="1" s="1"/>
  <c r="X8" i="1" l="1"/>
  <c r="X7" i="1"/>
  <c r="X9" i="1"/>
  <c r="Z9" i="1" s="1"/>
  <c r="X10" i="1"/>
  <c r="X13" i="1" l="1"/>
  <c r="Z7" i="1"/>
  <c r="Z8" i="1"/>
  <c r="Z10" i="1"/>
  <c r="Z13" i="1" l="1"/>
</calcChain>
</file>

<file path=xl/sharedStrings.xml><?xml version="1.0" encoding="utf-8"?>
<sst xmlns="http://schemas.openxmlformats.org/spreadsheetml/2006/main" count="76" uniqueCount="43">
  <si>
    <t>pozaszczytem/ pozostałe godziny doby / noc</t>
  </si>
  <si>
    <t>szczyt popołudniowy / dzień</t>
  </si>
  <si>
    <t>całodobowa / szczyt przedpołudniowy</t>
  </si>
  <si>
    <t>Cena za jednostkowa za energię elek.  pozaszczytem/ pozostałe godziny doby / noc</t>
  </si>
  <si>
    <t>Cena za jednostkowa za energię elek.  szczyt popołudniowy / dzień</t>
  </si>
  <si>
    <t>Cena za jednostkowa za energię elek. całodobowa / szczyt przedpołudniowy</t>
  </si>
  <si>
    <t>Stawka opłaty przejściowej (zł/kW/m-c)</t>
  </si>
  <si>
    <t>Składnik stały stawki sieciowej (zł/kW/m-c)</t>
  </si>
  <si>
    <t>Stawka jakościowa (zł/kW)</t>
  </si>
  <si>
    <t>składniki zmienny stawki sieciowej (zł/kWh)</t>
  </si>
  <si>
    <t>Łączna cena oferty (brutto)</t>
  </si>
  <si>
    <t>VAT</t>
  </si>
  <si>
    <t>Łączna cena oferty (netto)</t>
  </si>
  <si>
    <t>Cena za usługi dystrybucyjne netto</t>
  </si>
  <si>
    <t>Ceny za energię elektryczną (netto)</t>
  </si>
  <si>
    <t>Moc umowna</t>
  </si>
  <si>
    <t>Ilość punktów poboru</t>
  </si>
  <si>
    <t>Grupa taryfowa</t>
  </si>
  <si>
    <t>C11</t>
  </si>
  <si>
    <t>C21</t>
  </si>
  <si>
    <t>B23</t>
  </si>
  <si>
    <t>RAZEM</t>
  </si>
  <si>
    <t>Stawka opłaty abonamentowej (zł/m-c)</t>
  </si>
  <si>
    <t>Cena za energię elektryczną 
(kol.5+kol.6+kol.7)*kol.8</t>
  </si>
  <si>
    <t>Łączna cena za dystrybujcę netto 
(kol.5*kol.10)+(kol.6*kol.11)+(kol.7*kol.12)+(kol.13+14)*(kol.5.+kol.6+kol.7)+[(kol.15+kol.16)*kol.4)+(kol.17*kol.2)]*12m-c</t>
  </si>
  <si>
    <t>B11</t>
  </si>
  <si>
    <t xml:space="preserve">całodobowa </t>
  </si>
  <si>
    <t>Szacowane zużycie w okresie trwania umowy- 1 rok( 12 miesięcy)</t>
  </si>
  <si>
    <t>C12B</t>
  </si>
  <si>
    <t>Okres rozliczeniowy</t>
  </si>
  <si>
    <t>C12A</t>
  </si>
  <si>
    <t>kWh</t>
  </si>
  <si>
    <t>G11</t>
  </si>
  <si>
    <t>Taryfy B i C i G</t>
  </si>
  <si>
    <t>Opłata OZE + oplata kogeneracyjna</t>
  </si>
  <si>
    <t>Stawka opłaty mocowej</t>
  </si>
  <si>
    <t>Wykaz dla punktów z mikroinstalacją</t>
  </si>
  <si>
    <t xml:space="preserve">Łączna cena za dystrybujcę netto 
</t>
  </si>
  <si>
    <t xml:space="preserve">Stawka opłaty za energię bierną </t>
  </si>
  <si>
    <t>Stawka opłaty za energię bierną pojemnosciową</t>
  </si>
  <si>
    <t>ROK 2025</t>
  </si>
  <si>
    <t xml:space="preserve">Szacunkowe zużycie energii elektrycznej w okresie: 2025 </t>
  </si>
  <si>
    <t xml:space="preserve"> Formularz cenowy - Załącznik Nr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</si>
</sst>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000"/>
  </numFmts>
  <fonts count="1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5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vertical="center"/>
      <protection locked="0"/>
    </xf>
    <xf numFmtId="4" fontId="6" fillId="0" borderId="1" xfId="0" applyNumberFormat="1" applyFont="1" applyBorder="1"/>
    <xf numFmtId="0" fontId="6" fillId="3" borderId="1" xfId="0" applyFont="1" applyFill="1" applyBorder="1" applyProtection="1">
      <protection locked="0"/>
    </xf>
    <xf numFmtId="9" fontId="6" fillId="0" borderId="1" xfId="0" applyNumberFormat="1" applyFont="1" applyBorder="1" applyAlignment="1">
      <alignment horizontal="center"/>
    </xf>
    <xf numFmtId="0" fontId="6" fillId="0" borderId="4" xfId="0" applyFont="1" applyBorder="1" applyAlignment="1" applyProtection="1">
      <alignment horizontal="center" vertical="center"/>
      <protection locked="0"/>
    </xf>
    <xf numFmtId="4" fontId="6" fillId="0" borderId="4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3" xfId="0" applyFont="1" applyBorder="1"/>
    <xf numFmtId="3" fontId="2" fillId="0" borderId="0" xfId="0" applyNumberFormat="1" applyFont="1"/>
    <xf numFmtId="4" fontId="6" fillId="0" borderId="3" xfId="0" applyNumberFormat="1" applyFont="1" applyBorder="1"/>
    <xf numFmtId="0" fontId="6" fillId="0" borderId="0" xfId="0" applyFont="1"/>
    <xf numFmtId="4" fontId="7" fillId="0" borderId="1" xfId="0" applyNumberFormat="1" applyFont="1" applyBorder="1"/>
    <xf numFmtId="3" fontId="5" fillId="0" borderId="0" xfId="0" applyNumberFormat="1" applyFont="1"/>
    <xf numFmtId="3" fontId="4" fillId="0" borderId="0" xfId="0" applyNumberFormat="1" applyFont="1"/>
    <xf numFmtId="164" fontId="5" fillId="0" borderId="0" xfId="0" applyNumberFormat="1" applyFont="1"/>
    <xf numFmtId="4" fontId="2" fillId="0" borderId="0" xfId="0" applyNumberFormat="1" applyFont="1"/>
    <xf numFmtId="165" fontId="6" fillId="3" borderId="1" xfId="0" applyNumberFormat="1" applyFont="1" applyFill="1" applyBorder="1"/>
    <xf numFmtId="4" fontId="6" fillId="3" borderId="1" xfId="0" applyNumberFormat="1" applyFont="1" applyFill="1" applyBorder="1"/>
    <xf numFmtId="3" fontId="9" fillId="0" borderId="1" xfId="0" applyNumberFormat="1" applyFont="1" applyBorder="1" applyAlignment="1">
      <alignment horizontal="right"/>
    </xf>
    <xf numFmtId="3" fontId="7" fillId="2" borderId="1" xfId="0" applyNumberFormat="1" applyFont="1" applyFill="1" applyBorder="1"/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/>
    <xf numFmtId="3" fontId="1" fillId="0" borderId="0" xfId="0" applyNumberFormat="1" applyFont="1"/>
    <xf numFmtId="0" fontId="4" fillId="0" borderId="0" xfId="0" applyFont="1"/>
    <xf numFmtId="3" fontId="9" fillId="0" borderId="1" xfId="0" applyNumberFormat="1" applyFont="1" applyBorder="1" applyAlignment="1">
      <alignment horizontal="right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3" fontId="10" fillId="0" borderId="5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13" xfId="0" applyNumberFormat="1" applyFont="1" applyBorder="1" applyAlignment="1">
      <alignment horizontal="center"/>
    </xf>
    <xf numFmtId="3" fontId="10" fillId="0" borderId="14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3"/>
  <sheetViews>
    <sheetView tabSelected="1" zoomScale="85" zoomScaleNormal="85" zoomScalePageLayoutView="130" workbookViewId="0">
      <selection activeCell="K19" sqref="K19"/>
    </sheetView>
  </sheetViews>
  <sheetFormatPr defaultRowHeight="15"/>
  <cols>
    <col min="1" max="1" width="4.625" style="20" customWidth="1"/>
    <col min="2" max="3" width="4.125" style="1" customWidth="1"/>
    <col min="4" max="4" width="4.375" style="1" customWidth="1"/>
    <col min="5" max="5" width="16.25" style="1" customWidth="1"/>
    <col min="6" max="6" width="7.75" style="1" customWidth="1"/>
    <col min="7" max="7" width="8.875" style="1" bestFit="1" customWidth="1"/>
    <col min="8" max="8" width="10.125" style="1" customWidth="1"/>
    <col min="9" max="9" width="11.75" style="1" customWidth="1"/>
    <col min="10" max="10" width="9.5" style="1" customWidth="1"/>
    <col min="11" max="11" width="10.25" style="1" customWidth="1"/>
    <col min="12" max="14" width="7.5" style="1" customWidth="1"/>
    <col min="15" max="15" width="8.125" style="1" customWidth="1"/>
    <col min="16" max="16" width="6" style="1" customWidth="1"/>
    <col min="17" max="22" width="8" style="1" customWidth="1"/>
    <col min="23" max="23" width="12.25" style="1" customWidth="1"/>
    <col min="24" max="24" width="14.375" style="1" customWidth="1"/>
    <col min="25" max="25" width="5.125" style="1" customWidth="1"/>
    <col min="26" max="26" width="14.5" style="1" customWidth="1"/>
    <col min="27" max="28" width="9" style="1"/>
    <col min="29" max="29" width="11.375" style="1" bestFit="1" customWidth="1"/>
    <col min="30" max="16384" width="9" style="1"/>
  </cols>
  <sheetData>
    <row r="1" spans="1:26" ht="39.75" customHeight="1">
      <c r="A1" s="63" t="s">
        <v>42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6" ht="41.25" customHeight="1">
      <c r="A2" s="64" t="s">
        <v>33</v>
      </c>
      <c r="B2" s="64"/>
      <c r="C2" s="64"/>
      <c r="D2" s="64"/>
      <c r="M2" s="2" t="s">
        <v>40</v>
      </c>
    </row>
    <row r="3" spans="1:26">
      <c r="A3" s="68" t="s">
        <v>17</v>
      </c>
      <c r="B3" s="68" t="s">
        <v>16</v>
      </c>
      <c r="C3" s="69" t="s">
        <v>29</v>
      </c>
      <c r="D3" s="68" t="s">
        <v>15</v>
      </c>
      <c r="E3" s="48" t="s">
        <v>27</v>
      </c>
      <c r="F3" s="48"/>
      <c r="G3" s="48"/>
      <c r="H3" s="48" t="s">
        <v>14</v>
      </c>
      <c r="I3" s="48"/>
      <c r="J3" s="48"/>
      <c r="K3" s="48"/>
      <c r="L3" s="47" t="s">
        <v>13</v>
      </c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8" t="s">
        <v>12</v>
      </c>
      <c r="Y3" s="48" t="s">
        <v>11</v>
      </c>
      <c r="Z3" s="48" t="s">
        <v>10</v>
      </c>
    </row>
    <row r="4" spans="1:26" s="6" customFormat="1" ht="23.25" customHeight="1">
      <c r="A4" s="68"/>
      <c r="B4" s="68"/>
      <c r="C4" s="70"/>
      <c r="D4" s="68"/>
      <c r="E4" s="48"/>
      <c r="F4" s="48"/>
      <c r="G4" s="48"/>
      <c r="H4" s="48"/>
      <c r="I4" s="48"/>
      <c r="J4" s="48"/>
      <c r="K4" s="48"/>
      <c r="L4" s="47" t="s">
        <v>9</v>
      </c>
      <c r="M4" s="47"/>
      <c r="N4" s="47"/>
      <c r="O4" s="48" t="s">
        <v>8</v>
      </c>
      <c r="P4" s="61" t="s">
        <v>34</v>
      </c>
      <c r="Q4" s="48" t="s">
        <v>7</v>
      </c>
      <c r="R4" s="48" t="s">
        <v>6</v>
      </c>
      <c r="S4" s="48" t="s">
        <v>22</v>
      </c>
      <c r="T4" s="61" t="s">
        <v>35</v>
      </c>
      <c r="U4" s="5"/>
      <c r="V4" s="5"/>
      <c r="W4" s="48" t="s">
        <v>24</v>
      </c>
      <c r="X4" s="48"/>
      <c r="Y4" s="48"/>
      <c r="Z4" s="48"/>
    </row>
    <row r="5" spans="1:26" s="6" customFormat="1" ht="108">
      <c r="A5" s="68"/>
      <c r="B5" s="68"/>
      <c r="C5" s="71"/>
      <c r="D5" s="68"/>
      <c r="E5" s="7" t="s">
        <v>26</v>
      </c>
      <c r="F5" s="7" t="s">
        <v>1</v>
      </c>
      <c r="G5" s="7" t="s">
        <v>0</v>
      </c>
      <c r="H5" s="7" t="s">
        <v>5</v>
      </c>
      <c r="I5" s="7" t="s">
        <v>4</v>
      </c>
      <c r="J5" s="7" t="s">
        <v>3</v>
      </c>
      <c r="K5" s="3" t="s">
        <v>23</v>
      </c>
      <c r="L5" s="7" t="s">
        <v>2</v>
      </c>
      <c r="M5" s="7" t="s">
        <v>1</v>
      </c>
      <c r="N5" s="7" t="s">
        <v>0</v>
      </c>
      <c r="O5" s="48"/>
      <c r="P5" s="62"/>
      <c r="Q5" s="48"/>
      <c r="R5" s="48"/>
      <c r="S5" s="48"/>
      <c r="T5" s="62"/>
      <c r="U5" s="8"/>
      <c r="V5" s="8"/>
      <c r="W5" s="48"/>
      <c r="X5" s="48"/>
      <c r="Y5" s="48"/>
      <c r="Z5" s="48"/>
    </row>
    <row r="6" spans="1:26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65">
        <v>8</v>
      </c>
      <c r="I6" s="66"/>
      <c r="J6" s="67"/>
      <c r="K6" s="9">
        <v>9</v>
      </c>
      <c r="L6" s="9">
        <v>10</v>
      </c>
      <c r="M6" s="9">
        <v>11</v>
      </c>
      <c r="N6" s="9">
        <v>12</v>
      </c>
      <c r="O6" s="9">
        <v>13</v>
      </c>
      <c r="P6" s="9">
        <v>14</v>
      </c>
      <c r="Q6" s="9">
        <v>15</v>
      </c>
      <c r="R6" s="9">
        <v>16</v>
      </c>
      <c r="S6" s="9">
        <v>17</v>
      </c>
      <c r="T6" s="9">
        <v>18</v>
      </c>
      <c r="U6" s="9"/>
      <c r="V6" s="9"/>
      <c r="W6" s="9">
        <v>19</v>
      </c>
      <c r="X6" s="9">
        <v>20</v>
      </c>
      <c r="Y6" s="9">
        <v>21</v>
      </c>
      <c r="Z6" s="9">
        <v>22</v>
      </c>
    </row>
    <row r="7" spans="1:26" ht="15" customHeight="1">
      <c r="A7" s="4" t="s">
        <v>28</v>
      </c>
      <c r="B7" s="10">
        <v>93</v>
      </c>
      <c r="C7" s="10">
        <v>2</v>
      </c>
      <c r="D7" s="10">
        <v>329</v>
      </c>
      <c r="E7" s="32">
        <v>667957</v>
      </c>
      <c r="F7" s="33">
        <f>52%*E7</f>
        <v>347337.64</v>
      </c>
      <c r="G7" s="33">
        <f>48%*E7</f>
        <v>320619.36</v>
      </c>
      <c r="H7" s="11"/>
      <c r="I7" s="12"/>
      <c r="J7" s="12"/>
      <c r="K7" s="13">
        <f>E7*H7+F7*I7+G7*J7</f>
        <v>0</v>
      </c>
      <c r="L7" s="10"/>
      <c r="M7" s="14"/>
      <c r="N7" s="14"/>
      <c r="O7" s="14"/>
      <c r="P7" s="14"/>
      <c r="Q7" s="14"/>
      <c r="R7" s="14"/>
      <c r="S7" s="14"/>
      <c r="T7" s="14"/>
      <c r="U7" s="14"/>
      <c r="V7" s="14"/>
      <c r="W7" s="13">
        <f>(L7*E7+M7*F7+N7*G7)+(O7+P7)*(E7+F7+G7)+(D7*(R7+Q7)+S7*B7+(T7*B7)*12)</f>
        <v>0</v>
      </c>
      <c r="X7" s="13">
        <f t="shared" ref="X7:X12" si="0">W7+K7</f>
        <v>0</v>
      </c>
      <c r="Y7" s="15">
        <v>0.23</v>
      </c>
      <c r="Z7" s="13">
        <f>X7*1.23</f>
        <v>0</v>
      </c>
    </row>
    <row r="8" spans="1:26">
      <c r="A8" s="4" t="s">
        <v>18</v>
      </c>
      <c r="B8" s="10">
        <v>190</v>
      </c>
      <c r="C8" s="10">
        <v>2</v>
      </c>
      <c r="D8" s="10">
        <v>2641</v>
      </c>
      <c r="E8" s="34">
        <v>1645715</v>
      </c>
      <c r="F8" s="49"/>
      <c r="G8" s="50"/>
      <c r="H8" s="12"/>
      <c r="I8" s="55"/>
      <c r="J8" s="56"/>
      <c r="K8" s="13">
        <f t="shared" ref="K8:K11" si="1">E8*H8+F8*I8+G8*J8</f>
        <v>0</v>
      </c>
      <c r="L8" s="14"/>
      <c r="M8" s="39"/>
      <c r="N8" s="40"/>
      <c r="O8" s="14"/>
      <c r="P8" s="14"/>
      <c r="Q8" s="14"/>
      <c r="R8" s="14"/>
      <c r="S8" s="14"/>
      <c r="T8" s="14"/>
      <c r="U8" s="14"/>
      <c r="V8" s="14"/>
      <c r="W8" s="13">
        <f>(L8*E8+M8*F8+N8*G8)+(O8+P8)*(E8+F8+G8)+(D8*(R8+Q8)+S8*B8+(T8*B8))*12</f>
        <v>0</v>
      </c>
      <c r="X8" s="13">
        <f t="shared" si="0"/>
        <v>0</v>
      </c>
      <c r="Y8" s="15">
        <v>0.23</v>
      </c>
      <c r="Z8" s="13">
        <f t="shared" ref="Z8:Z10" si="2">X8*1.23</f>
        <v>0</v>
      </c>
    </row>
    <row r="9" spans="1:26">
      <c r="A9" s="4" t="s">
        <v>19</v>
      </c>
      <c r="B9" s="10">
        <v>2</v>
      </c>
      <c r="C9" s="10">
        <v>1</v>
      </c>
      <c r="D9" s="10">
        <v>100</v>
      </c>
      <c r="E9" s="34">
        <v>354438</v>
      </c>
      <c r="F9" s="51"/>
      <c r="G9" s="52"/>
      <c r="H9" s="12"/>
      <c r="I9" s="57"/>
      <c r="J9" s="58"/>
      <c r="K9" s="13">
        <f t="shared" si="1"/>
        <v>0</v>
      </c>
      <c r="L9" s="14"/>
      <c r="M9" s="41"/>
      <c r="N9" s="42"/>
      <c r="O9" s="14"/>
      <c r="P9" s="14"/>
      <c r="Q9" s="14"/>
      <c r="R9" s="14"/>
      <c r="S9" s="14"/>
      <c r="T9" s="14"/>
      <c r="U9" s="14"/>
      <c r="V9" s="14"/>
      <c r="W9" s="13">
        <f>(L9*E9+M9*F9+N9*G9)+(O9+P9)*(E9+F9+G9)+(D9*(R9+Q9)+S9*B9+(T9*B9))*12</f>
        <v>0</v>
      </c>
      <c r="X9" s="13">
        <f t="shared" si="0"/>
        <v>0</v>
      </c>
      <c r="Y9" s="15">
        <v>0.23</v>
      </c>
      <c r="Z9" s="13">
        <f t="shared" si="2"/>
        <v>0</v>
      </c>
    </row>
    <row r="10" spans="1:26">
      <c r="A10" s="4" t="s">
        <v>25</v>
      </c>
      <c r="B10" s="10">
        <v>2</v>
      </c>
      <c r="C10" s="10">
        <v>1</v>
      </c>
      <c r="D10" s="10">
        <v>66</v>
      </c>
      <c r="E10" s="34">
        <v>152002</v>
      </c>
      <c r="F10" s="53"/>
      <c r="G10" s="54"/>
      <c r="H10" s="12"/>
      <c r="I10" s="59"/>
      <c r="J10" s="60"/>
      <c r="K10" s="13">
        <f t="shared" si="1"/>
        <v>0</v>
      </c>
      <c r="L10" s="14"/>
      <c r="M10" s="43"/>
      <c r="N10" s="44"/>
      <c r="O10" s="14"/>
      <c r="P10" s="14"/>
      <c r="Q10" s="14"/>
      <c r="R10" s="14"/>
      <c r="S10" s="14"/>
      <c r="T10" s="14"/>
      <c r="U10" s="14"/>
      <c r="V10" s="14"/>
      <c r="W10" s="13">
        <f>(L10*E10+M10*F10+N10*G10)+(O10+P10)*(E10+F10+G10)+(D10*(R10+Q10)+S10*B10+(T10*B10))*12</f>
        <v>0</v>
      </c>
      <c r="X10" s="13">
        <f t="shared" si="0"/>
        <v>0</v>
      </c>
      <c r="Y10" s="15">
        <v>0.23</v>
      </c>
      <c r="Z10" s="13">
        <f t="shared" si="2"/>
        <v>0</v>
      </c>
    </row>
    <row r="11" spans="1:26">
      <c r="A11" s="4" t="s">
        <v>30</v>
      </c>
      <c r="B11" s="10">
        <v>1</v>
      </c>
      <c r="C11" s="10">
        <v>2</v>
      </c>
      <c r="D11" s="10">
        <v>18</v>
      </c>
      <c r="E11" s="38">
        <v>14547</v>
      </c>
      <c r="F11" s="35">
        <f>52%*E11</f>
        <v>7564.4400000000005</v>
      </c>
      <c r="G11" s="35">
        <f>48%*E11</f>
        <v>6982.5599999999995</v>
      </c>
      <c r="H11" s="16"/>
      <c r="I11" s="12"/>
      <c r="J11" s="12"/>
      <c r="K11" s="13">
        <f t="shared" si="1"/>
        <v>0</v>
      </c>
      <c r="L11" s="17"/>
      <c r="M11" s="18"/>
      <c r="N11" s="19"/>
      <c r="O11" s="14"/>
      <c r="P11" s="14"/>
      <c r="Q11" s="18"/>
      <c r="R11" s="18"/>
      <c r="S11" s="18"/>
      <c r="T11" s="18"/>
      <c r="U11" s="18"/>
      <c r="V11" s="18"/>
      <c r="W11" s="13">
        <f>(M11*F11+N11*G11)+(O11+P11)*(F11+G11)+(D11*(R11+Q11)+S11*B11+(T11*B11))*12</f>
        <v>0</v>
      </c>
      <c r="X11" s="13">
        <f t="shared" si="0"/>
        <v>0</v>
      </c>
      <c r="Y11" s="15">
        <v>0.23</v>
      </c>
      <c r="Z11" s="13">
        <f>X11*1.23</f>
        <v>0</v>
      </c>
    </row>
    <row r="12" spans="1:26">
      <c r="A12" s="4" t="s">
        <v>32</v>
      </c>
      <c r="B12" s="10">
        <v>2</v>
      </c>
      <c r="C12" s="10">
        <v>2</v>
      </c>
      <c r="D12" s="10">
        <v>4</v>
      </c>
      <c r="E12" s="38">
        <v>3715</v>
      </c>
      <c r="F12" s="45"/>
      <c r="G12" s="45"/>
      <c r="H12" s="12"/>
      <c r="I12" s="46"/>
      <c r="J12" s="46"/>
      <c r="K12" s="13">
        <f>E12*H12+F12*I12+G12*J12</f>
        <v>0</v>
      </c>
      <c r="L12" s="14"/>
      <c r="M12" s="46"/>
      <c r="N12" s="46"/>
      <c r="O12" s="14"/>
      <c r="P12" s="14"/>
      <c r="Q12" s="18"/>
      <c r="R12" s="18"/>
      <c r="S12" s="18"/>
      <c r="T12" s="18"/>
      <c r="U12" s="18"/>
      <c r="V12" s="18"/>
      <c r="W12" s="13">
        <f>(L12*E12+M12*F12+N12*G12)+(O12+P12)*(E12+F12+G12)+(D12*(R12+Q12)+S12*B12+(T12*B12))*12</f>
        <v>0</v>
      </c>
      <c r="X12" s="13">
        <f t="shared" si="0"/>
        <v>0</v>
      </c>
      <c r="Y12" s="15">
        <v>0.23</v>
      </c>
      <c r="Z12" s="13">
        <f t="shared" ref="Z12" si="3">X12*1.23</f>
        <v>0</v>
      </c>
    </row>
    <row r="13" spans="1:26">
      <c r="B13" s="21">
        <f>SUM(B7:B12)</f>
        <v>290</v>
      </c>
      <c r="E13" s="22"/>
      <c r="K13" s="23">
        <f>SUM(K7:K12)</f>
        <v>0</v>
      </c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13" t="s">
        <v>21</v>
      </c>
      <c r="X13" s="25">
        <f>SUM(X7:X12)</f>
        <v>0</v>
      </c>
      <c r="Y13" s="15">
        <v>0.23</v>
      </c>
      <c r="Z13" s="13">
        <f>X13*1.23</f>
        <v>0</v>
      </c>
    </row>
    <row r="14" spans="1:26" ht="28.5" customHeight="1">
      <c r="E14" s="22"/>
      <c r="M14" s="2"/>
    </row>
    <row r="15" spans="1:26" ht="14.25" customHeight="1"/>
    <row r="16" spans="1:26" ht="25.5" customHeight="1"/>
    <row r="17" spans="1:29" ht="14.25" customHeight="1">
      <c r="E17" s="2"/>
      <c r="K17" s="26"/>
      <c r="L17" s="2"/>
    </row>
    <row r="18" spans="1:29" ht="120.75" customHeight="1">
      <c r="K18" s="26"/>
      <c r="L18" s="2"/>
    </row>
    <row r="19" spans="1:29" ht="14.25" customHeight="1">
      <c r="E19" s="1" t="s">
        <v>41</v>
      </c>
      <c r="K19" s="36">
        <v>4518207</v>
      </c>
      <c r="L19" s="1" t="s">
        <v>31</v>
      </c>
      <c r="W19" s="2"/>
      <c r="X19" s="28"/>
      <c r="Y19" s="28"/>
      <c r="Z19" s="28"/>
    </row>
    <row r="20" spans="1:29">
      <c r="A20" s="73" t="s">
        <v>36</v>
      </c>
      <c r="B20" s="73"/>
      <c r="C20" s="73"/>
      <c r="D20" s="73"/>
      <c r="E20" s="73"/>
      <c r="AC20" s="29"/>
    </row>
    <row r="21" spans="1:29" ht="14.25" customHeight="1">
      <c r="A21" s="64"/>
      <c r="B21" s="64"/>
      <c r="C21" s="64"/>
      <c r="D21" s="64"/>
      <c r="E21" s="64"/>
      <c r="M21" s="2" t="s">
        <v>40</v>
      </c>
    </row>
    <row r="22" spans="1:29" ht="13.9" customHeight="1">
      <c r="A22" s="68" t="s">
        <v>17</v>
      </c>
      <c r="B22" s="68" t="s">
        <v>16</v>
      </c>
      <c r="C22" s="69" t="s">
        <v>29</v>
      </c>
      <c r="D22" s="68" t="s">
        <v>15</v>
      </c>
      <c r="E22" s="48" t="s">
        <v>27</v>
      </c>
      <c r="F22" s="48"/>
      <c r="G22" s="48"/>
      <c r="H22" s="48" t="s">
        <v>14</v>
      </c>
      <c r="I22" s="48"/>
      <c r="J22" s="48"/>
      <c r="K22" s="48"/>
      <c r="L22" s="47" t="s">
        <v>13</v>
      </c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8" t="s">
        <v>12</v>
      </c>
      <c r="Y22" s="48" t="s">
        <v>11</v>
      </c>
      <c r="Z22" s="48" t="s">
        <v>10</v>
      </c>
    </row>
    <row r="23" spans="1:29" ht="14.25" customHeight="1">
      <c r="A23" s="68"/>
      <c r="B23" s="68"/>
      <c r="C23" s="70"/>
      <c r="D23" s="68"/>
      <c r="E23" s="48"/>
      <c r="F23" s="48"/>
      <c r="G23" s="48"/>
      <c r="H23" s="48"/>
      <c r="I23" s="48"/>
      <c r="J23" s="48"/>
      <c r="K23" s="48"/>
      <c r="L23" s="72" t="s">
        <v>9</v>
      </c>
      <c r="M23" s="72"/>
      <c r="N23" s="72"/>
      <c r="O23" s="48" t="s">
        <v>8</v>
      </c>
      <c r="P23" s="61" t="s">
        <v>34</v>
      </c>
      <c r="Q23" s="48" t="s">
        <v>7</v>
      </c>
      <c r="R23" s="48" t="s">
        <v>6</v>
      </c>
      <c r="S23" s="48" t="s">
        <v>22</v>
      </c>
      <c r="T23" s="61" t="s">
        <v>35</v>
      </c>
      <c r="U23" s="5"/>
      <c r="V23" s="5"/>
      <c r="W23" s="48" t="s">
        <v>37</v>
      </c>
      <c r="X23" s="48"/>
      <c r="Y23" s="48"/>
      <c r="Z23" s="48"/>
    </row>
    <row r="24" spans="1:29" ht="120" customHeight="1">
      <c r="A24" s="68"/>
      <c r="B24" s="68"/>
      <c r="C24" s="71"/>
      <c r="D24" s="68"/>
      <c r="E24" s="7" t="s">
        <v>26</v>
      </c>
      <c r="F24" s="7" t="s">
        <v>1</v>
      </c>
      <c r="G24" s="7" t="s">
        <v>0</v>
      </c>
      <c r="H24" s="7" t="s">
        <v>5</v>
      </c>
      <c r="I24" s="7" t="s">
        <v>4</v>
      </c>
      <c r="J24" s="7" t="s">
        <v>3</v>
      </c>
      <c r="K24" s="3" t="s">
        <v>23</v>
      </c>
      <c r="L24" s="7" t="s">
        <v>2</v>
      </c>
      <c r="M24" s="7" t="s">
        <v>1</v>
      </c>
      <c r="N24" s="7" t="s">
        <v>0</v>
      </c>
      <c r="O24" s="48"/>
      <c r="P24" s="62"/>
      <c r="Q24" s="48"/>
      <c r="R24" s="48"/>
      <c r="S24" s="48"/>
      <c r="T24" s="62"/>
      <c r="U24" s="8" t="s">
        <v>38</v>
      </c>
      <c r="V24" s="8" t="s">
        <v>39</v>
      </c>
      <c r="W24" s="48"/>
      <c r="X24" s="48"/>
      <c r="Y24" s="48"/>
      <c r="Z24" s="48"/>
    </row>
    <row r="25" spans="1:29">
      <c r="A25" s="9">
        <v>1</v>
      </c>
      <c r="B25" s="9">
        <v>2</v>
      </c>
      <c r="C25" s="9">
        <v>3</v>
      </c>
      <c r="D25" s="9">
        <v>4</v>
      </c>
      <c r="E25" s="9">
        <v>5</v>
      </c>
      <c r="F25" s="9">
        <v>6</v>
      </c>
      <c r="G25" s="9">
        <v>7</v>
      </c>
      <c r="H25" s="65">
        <v>8</v>
      </c>
      <c r="I25" s="66"/>
      <c r="J25" s="67"/>
      <c r="K25" s="9">
        <v>9</v>
      </c>
      <c r="L25" s="9">
        <v>10</v>
      </c>
      <c r="M25" s="9">
        <v>11</v>
      </c>
      <c r="N25" s="9">
        <v>12</v>
      </c>
      <c r="O25" s="9">
        <v>13</v>
      </c>
      <c r="P25" s="9">
        <v>14</v>
      </c>
      <c r="Q25" s="9">
        <v>15</v>
      </c>
      <c r="R25" s="9">
        <v>16</v>
      </c>
      <c r="S25" s="9">
        <v>17</v>
      </c>
      <c r="T25" s="9">
        <v>18</v>
      </c>
      <c r="U25" s="9">
        <v>19</v>
      </c>
      <c r="V25" s="9">
        <v>20</v>
      </c>
      <c r="W25" s="9">
        <v>21</v>
      </c>
      <c r="X25" s="9">
        <v>22</v>
      </c>
      <c r="Y25" s="9">
        <v>23</v>
      </c>
      <c r="Z25" s="9">
        <v>24</v>
      </c>
    </row>
    <row r="26" spans="1:29">
      <c r="A26" s="4" t="s">
        <v>18</v>
      </c>
      <c r="B26" s="10">
        <v>2</v>
      </c>
      <c r="C26" s="10">
        <v>2</v>
      </c>
      <c r="D26" s="10">
        <v>54</v>
      </c>
      <c r="E26" s="34">
        <v>13700</v>
      </c>
      <c r="F26" s="74"/>
      <c r="G26" s="75"/>
      <c r="H26" s="12"/>
      <c r="I26" s="55"/>
      <c r="J26" s="56"/>
      <c r="K26" s="13">
        <f t="shared" ref="K26:K28" si="4">E26*H26+F26*I26+G26*J26</f>
        <v>0</v>
      </c>
      <c r="L26" s="14"/>
      <c r="M26" s="39"/>
      <c r="N26" s="40"/>
      <c r="O26" s="14"/>
      <c r="P26" s="14"/>
      <c r="Q26" s="14"/>
      <c r="R26" s="14"/>
      <c r="S26" s="14"/>
      <c r="T26" s="14"/>
      <c r="U26" s="14"/>
      <c r="V26" s="14"/>
      <c r="W26" s="13">
        <f>(L26*E26+M26*F26+N26*G26)+(O26+P26)*(E26+F26+G26)+(D26*(R26+Q26)+S26*B26+(T26*B26)+(U26*B26)+(V26*B26))*12</f>
        <v>0</v>
      </c>
      <c r="X26" s="13">
        <f t="shared" ref="X26:X28" si="5">W26+K26</f>
        <v>0</v>
      </c>
      <c r="Y26" s="15">
        <v>0.23</v>
      </c>
      <c r="Z26" s="13">
        <f t="shared" ref="Z26:Z27" si="6">X26*1.23</f>
        <v>0</v>
      </c>
    </row>
    <row r="27" spans="1:29">
      <c r="A27" s="4" t="s">
        <v>19</v>
      </c>
      <c r="B27" s="10">
        <v>3</v>
      </c>
      <c r="C27" s="10">
        <v>1</v>
      </c>
      <c r="D27" s="10">
        <v>154</v>
      </c>
      <c r="E27" s="34">
        <v>518000</v>
      </c>
      <c r="F27" s="76"/>
      <c r="G27" s="77"/>
      <c r="H27" s="12"/>
      <c r="I27" s="57"/>
      <c r="J27" s="58"/>
      <c r="K27" s="13">
        <f t="shared" si="4"/>
        <v>0</v>
      </c>
      <c r="L27" s="14"/>
      <c r="M27" s="41"/>
      <c r="N27" s="42"/>
      <c r="O27" s="14"/>
      <c r="P27" s="14"/>
      <c r="Q27" s="14"/>
      <c r="R27" s="14"/>
      <c r="S27" s="14"/>
      <c r="T27" s="14"/>
      <c r="U27" s="14"/>
      <c r="V27" s="14"/>
      <c r="W27" s="13">
        <f>(L27*E27+M27*F27+N27*G27)+(O27+P27)*(E27+F27+G27)+(D27*(R27+Q27)+S27*B27+(T27*B27)+(U27*B27)+(V27*B27))*12</f>
        <v>0</v>
      </c>
      <c r="X27" s="13">
        <f t="shared" si="5"/>
        <v>0</v>
      </c>
      <c r="Y27" s="15">
        <v>0.23</v>
      </c>
      <c r="Z27" s="13">
        <f t="shared" si="6"/>
        <v>0</v>
      </c>
    </row>
    <row r="28" spans="1:29">
      <c r="A28" s="4" t="s">
        <v>20</v>
      </c>
      <c r="B28" s="10">
        <v>2</v>
      </c>
      <c r="C28" s="10">
        <v>1</v>
      </c>
      <c r="D28" s="10">
        <v>265</v>
      </c>
      <c r="E28" s="38">
        <v>1148133</v>
      </c>
      <c r="F28" s="35">
        <f>52%*E28</f>
        <v>597029.16</v>
      </c>
      <c r="G28" s="35">
        <f>48%*E28</f>
        <v>551103.84</v>
      </c>
      <c r="H28" s="12"/>
      <c r="I28" s="12"/>
      <c r="J28" s="12"/>
      <c r="K28" s="13">
        <f t="shared" si="4"/>
        <v>0</v>
      </c>
      <c r="L28" s="14"/>
      <c r="M28" s="30"/>
      <c r="N28" s="30"/>
      <c r="O28" s="14"/>
      <c r="P28" s="14"/>
      <c r="Q28" s="31"/>
      <c r="R28" s="31"/>
      <c r="S28" s="31"/>
      <c r="T28" s="31"/>
      <c r="U28" s="31"/>
      <c r="V28" s="31"/>
      <c r="W28" s="13">
        <f>(L28*E28+M28*F28+N28*G28)+(O28+P28)*(E28+F28+G28)+(D28*(R28+Q28)+S28*B28+(T28*B28)+(U28*B28)+(V28*B28))*12</f>
        <v>0</v>
      </c>
      <c r="X28" s="13">
        <f t="shared" si="5"/>
        <v>0</v>
      </c>
      <c r="Y28" s="15">
        <v>0.23</v>
      </c>
      <c r="Z28" s="13">
        <f>X28*1.23</f>
        <v>0</v>
      </c>
    </row>
    <row r="29" spans="1:29">
      <c r="B29" s="21">
        <f>SUM(B26:B28)</f>
        <v>7</v>
      </c>
      <c r="C29" s="37"/>
      <c r="D29" s="37"/>
      <c r="E29" s="27"/>
      <c r="F29" s="37"/>
      <c r="G29" s="37"/>
      <c r="K29" s="23">
        <f>SUM(K26:K28)</f>
        <v>0</v>
      </c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13" t="s">
        <v>21</v>
      </c>
      <c r="X29" s="25">
        <f>SUM(X26:X28)</f>
        <v>0</v>
      </c>
      <c r="Y29" s="15">
        <v>0.23</v>
      </c>
      <c r="Z29" s="13">
        <f>X29*1.23</f>
        <v>0</v>
      </c>
    </row>
    <row r="30" spans="1:29">
      <c r="B30" s="37"/>
      <c r="C30" s="37"/>
      <c r="D30" s="37"/>
      <c r="E30" s="27"/>
      <c r="F30" s="37"/>
      <c r="G30" s="37"/>
    </row>
    <row r="31" spans="1:29">
      <c r="E31" s="22"/>
    </row>
    <row r="33" spans="6:6">
      <c r="F33" s="22"/>
    </row>
  </sheetData>
  <mergeCells count="50">
    <mergeCell ref="A20:E21"/>
    <mergeCell ref="H25:J25"/>
    <mergeCell ref="F26:G27"/>
    <mergeCell ref="I26:J27"/>
    <mergeCell ref="M26:N27"/>
    <mergeCell ref="E22:G23"/>
    <mergeCell ref="H22:K23"/>
    <mergeCell ref="A22:A24"/>
    <mergeCell ref="B22:B24"/>
    <mergeCell ref="C22:C24"/>
    <mergeCell ref="D22:D24"/>
    <mergeCell ref="Z22:Z24"/>
    <mergeCell ref="L23:N23"/>
    <mergeCell ref="O23:O24"/>
    <mergeCell ref="P23:P24"/>
    <mergeCell ref="Q23:Q24"/>
    <mergeCell ref="R23:R24"/>
    <mergeCell ref="S23:S24"/>
    <mergeCell ref="T23:T24"/>
    <mergeCell ref="W23:W24"/>
    <mergeCell ref="L22:W22"/>
    <mergeCell ref="X22:X24"/>
    <mergeCell ref="Y22:Y24"/>
    <mergeCell ref="A1:Z1"/>
    <mergeCell ref="A2:D2"/>
    <mergeCell ref="H6:J6"/>
    <mergeCell ref="S4:S5"/>
    <mergeCell ref="P4:P5"/>
    <mergeCell ref="A3:A5"/>
    <mergeCell ref="B3:B5"/>
    <mergeCell ref="D3:D5"/>
    <mergeCell ref="X3:X5"/>
    <mergeCell ref="Y3:Y5"/>
    <mergeCell ref="W4:W5"/>
    <mergeCell ref="L4:N4"/>
    <mergeCell ref="H3:K4"/>
    <mergeCell ref="E3:G4"/>
    <mergeCell ref="C3:C5"/>
    <mergeCell ref="Z3:Z5"/>
    <mergeCell ref="M8:N10"/>
    <mergeCell ref="F12:G12"/>
    <mergeCell ref="I12:J12"/>
    <mergeCell ref="M12:N12"/>
    <mergeCell ref="L3:W3"/>
    <mergeCell ref="O4:O5"/>
    <mergeCell ref="Q4:Q5"/>
    <mergeCell ref="R4:R5"/>
    <mergeCell ref="F8:G10"/>
    <mergeCell ref="I8:J10"/>
    <mergeCell ref="T4:T5"/>
  </mergeCells>
  <pageMargins left="0.19685039370078741" right="0.19685039370078741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na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Magdalena Lassota</cp:lastModifiedBy>
  <cp:lastPrinted>2020-09-18T11:09:56Z</cp:lastPrinted>
  <dcterms:created xsi:type="dcterms:W3CDTF">2015-09-09T09:24:59Z</dcterms:created>
  <dcterms:modified xsi:type="dcterms:W3CDTF">2024-09-19T09:41:20Z</dcterms:modified>
</cp:coreProperties>
</file>