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LIENCI\KLIENCI OBSŁUGIWANI\Sobótka UMiG\2024 przetarg\ZapytaniaOfertyAnalizy\Przetarg\Dokumenty przetargowe\Odpowiedzi\"/>
    </mc:Choice>
  </mc:AlternateContent>
  <xr:revisionPtr revIDLastSave="0" documentId="13_ncr:1_{8E2ABA3F-A977-44DE-9F9E-29F1C62CFACA}" xr6:coauthVersionLast="47" xr6:coauthVersionMax="47" xr10:uidLastSave="{00000000-0000-0000-0000-000000000000}"/>
  <bookViews>
    <workbookView xWindow="-120" yWindow="-120" windowWidth="29040" windowHeight="15720" tabRatio="538" activeTab="5" xr2:uid="{00000000-000D-0000-FFFF-FFFF00000000}"/>
  </bookViews>
  <sheets>
    <sheet name="dane jednostek" sheetId="12" r:id="rId1"/>
    <sheet name="budynki, budowle, wyposażenie" sheetId="3" r:id="rId2"/>
    <sheet name="dodatkowy wykaz maszyn" sheetId="13" r:id="rId3"/>
    <sheet name="sprzęt elektroniczny" sheetId="4" r:id="rId4"/>
    <sheet name="Pojazdy" sheetId="14" r:id="rId5"/>
    <sheet name="Szkodowość" sheetId="15" r:id="rId6"/>
  </sheets>
  <definedNames>
    <definedName name="_xlnm._FilterDatabase" localSheetId="1" hidden="1">'budynki, budowle, wyposażenie'!$A$3:$N$3</definedName>
    <definedName name="_xlnm._FilterDatabase" localSheetId="0" hidden="1">'dane jednostek'!$A$2:$N$2</definedName>
    <definedName name="_xlnm._FilterDatabase" localSheetId="3" hidden="1">'sprzęt elektroniczny'!#REF!</definedName>
    <definedName name="_xlnm.Print_Titles" localSheetId="0">'dane jednostek'!$2:$2</definedName>
    <definedName name="_xlnm.Print_Titles" localSheetId="2">'dodatkowy wykaz maszyn'!$3:$3</definedName>
    <definedName name="_xlnm.Print_Titles" localSheetId="3">'sprzęt elektroniczny'!$A:$A,'sprzęt elektroniczny'!#REF!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4" l="1"/>
  <c r="K6" i="15"/>
  <c r="G9" i="13"/>
  <c r="I8" i="15"/>
  <c r="G8" i="15"/>
  <c r="E8" i="15"/>
  <c r="K7" i="15"/>
  <c r="I6" i="15"/>
  <c r="G6" i="15"/>
  <c r="E6" i="15"/>
  <c r="D87" i="3"/>
  <c r="D95" i="3"/>
  <c r="D96" i="3"/>
  <c r="D97" i="3"/>
  <c r="D94" i="3"/>
  <c r="D106" i="3"/>
  <c r="D105" i="3"/>
  <c r="D113" i="3"/>
  <c r="D121" i="3"/>
  <c r="D120" i="3"/>
  <c r="D130" i="3"/>
  <c r="D129" i="3"/>
  <c r="D128" i="3"/>
  <c r="D127" i="3"/>
  <c r="D192" i="3"/>
  <c r="D191" i="3"/>
  <c r="D186" i="3"/>
  <c r="D185" i="3"/>
  <c r="D184" i="3"/>
  <c r="D182" i="3"/>
  <c r="D181" i="3"/>
  <c r="D173" i="3"/>
  <c r="D174" i="3"/>
  <c r="D175" i="3"/>
  <c r="D176" i="3"/>
  <c r="D177" i="3"/>
  <c r="D178" i="3"/>
  <c r="D179" i="3"/>
  <c r="D180" i="3"/>
  <c r="D172" i="3"/>
  <c r="D169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35" i="3"/>
  <c r="D78" i="3"/>
  <c r="D69" i="3"/>
  <c r="D67" i="3"/>
  <c r="D61" i="3"/>
  <c r="D60" i="3"/>
  <c r="D5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01" i="3" l="1"/>
  <c r="C80" i="4"/>
  <c r="C91" i="4" s="1"/>
  <c r="C54" i="4"/>
  <c r="B206" i="3" l="1"/>
  <c r="C93" i="4" l="1"/>
</calcChain>
</file>

<file path=xl/sharedStrings.xml><?xml version="1.0" encoding="utf-8"?>
<sst xmlns="http://schemas.openxmlformats.org/spreadsheetml/2006/main" count="2025" uniqueCount="691">
  <si>
    <t>Lp.</t>
  </si>
  <si>
    <t>Przedmiot ubezpieczenia</t>
  </si>
  <si>
    <t>Rodzaj wartości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</si>
  <si>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</si>
  <si>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</si>
  <si>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</si>
  <si>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</si>
  <si>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</si>
  <si>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</si>
  <si>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</si>
  <si>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Pozostałe PKD</t>
  </si>
  <si>
    <t>REGON</t>
  </si>
  <si>
    <t>NIP</t>
  </si>
  <si>
    <t>Ogółem</t>
  </si>
  <si>
    <t>Nauczycieli</t>
  </si>
  <si>
    <t>Opis działalności</t>
  </si>
  <si>
    <t>Wykaz jednostek OSP</t>
  </si>
  <si>
    <t>Wykaz sołectw</t>
  </si>
  <si>
    <t>Rodzaj maszyny</t>
  </si>
  <si>
    <t>Typ, seria, numer</t>
  </si>
  <si>
    <t>Rok produkcji / instalacji</t>
  </si>
  <si>
    <t xml:space="preserve">Wartość </t>
  </si>
  <si>
    <t>WYKAZ WSZYSTKICH MASZYN DO UBEZPIECZENIA SPECJALISTYCZNEGO</t>
  </si>
  <si>
    <t>Lokalizacje / Filie / Oddziały</t>
  </si>
  <si>
    <t/>
  </si>
  <si>
    <t>Suma ubezpieczenia</t>
  </si>
  <si>
    <t>Sprzęt elektroniczny stacjonarny</t>
  </si>
  <si>
    <t>Sprzęt elektroniczny przenośny</t>
  </si>
  <si>
    <t>Maszyny, wyposażenie i urządzenia</t>
  </si>
  <si>
    <t xml:space="preserve">Suma ubezpieczenia </t>
  </si>
  <si>
    <t>Budynki</t>
  </si>
  <si>
    <t>Budowle</t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</si>
  <si>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pozostawia sobie prawo do zmiany rodzaju wartości przedmiotu ubezpieczenia, co do zasady z wartości księgowej brutto na wartość odtworzeniową nową.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</si>
  <si>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</si>
  <si>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pozostawia sobie prawo do ostatecznej weryfikacji wykazów majątkowych po rozstrzygnięciu postępowania.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</si>
  <si>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zastrzega sobie prawo do zmiany rodzaju wartości podanych powyżej, obligatoryjnie dla wykonawcy, jeśli zamawiający wyrazi taką wolę.</t>
    </r>
  </si>
  <si>
    <t>Jednostki oświatowe:</t>
  </si>
  <si>
    <t>Zakłady budżetowe lub spółki komunalne:</t>
  </si>
  <si>
    <t>Gmina Sobótka</t>
  </si>
  <si>
    <t xml:space="preserve">Urząd Miasta i Gminy Sobótka </t>
  </si>
  <si>
    <t>Rynek 1</t>
  </si>
  <si>
    <t>8411Z</t>
  </si>
  <si>
    <t>8961000784</t>
  </si>
  <si>
    <t>931935112</t>
  </si>
  <si>
    <t>000529953</t>
  </si>
  <si>
    <t>8961302031</t>
  </si>
  <si>
    <t>N/D</t>
  </si>
  <si>
    <t xml:space="preserve">Opis prowadzonej działalności: działalność samorządowa; realizacja wraz z jednostkami organizacyjnymi zadań własnych Gminy i zadań zleconych, określonych w przepisach prawa. </t>
  </si>
  <si>
    <t>Roczny planowany budżet: 50 000 000,00 zł</t>
  </si>
  <si>
    <t xml:space="preserve">Ośrodek Pomocy Społecznej </t>
  </si>
  <si>
    <t>Strzelców 2/1</t>
  </si>
  <si>
    <t>8899Z</t>
  </si>
  <si>
    <t>005940630</t>
  </si>
  <si>
    <t>8961035239</t>
  </si>
  <si>
    <t xml:space="preserve">Ślężański Ośrodek Kultury </t>
  </si>
  <si>
    <t>Fryderyka Chopina 25</t>
  </si>
  <si>
    <t>9004Z</t>
  </si>
  <si>
    <t>932284237</t>
  </si>
  <si>
    <t>8961289402</t>
  </si>
  <si>
    <t xml:space="preserve">Ślężański Ośrodek  Sportu i Rekreacji </t>
  </si>
  <si>
    <t>Al. Św. Anny 12</t>
  </si>
  <si>
    <t>9311Z</t>
  </si>
  <si>
    <t>384264098</t>
  </si>
  <si>
    <t>Filia Biblioteczna w Sobótce Zachodniej, ul. R. Zmorskiego 2, 55-050 Sobótka</t>
  </si>
  <si>
    <t>Muzeum Ślężańskie im. Stanisława Dunajewskiego w Sobótce</t>
  </si>
  <si>
    <t>Św. Jakuba 18</t>
  </si>
  <si>
    <t>9102Z</t>
  </si>
  <si>
    <t>930096477</t>
  </si>
  <si>
    <t>8961035185</t>
  </si>
  <si>
    <t>Niepubliczna Szkoła Podstawowa z Oddziałami Integracyjnymi w Rękowie</t>
  </si>
  <si>
    <t>Nasławicka 21, Ręków</t>
  </si>
  <si>
    <t>50-050 Sobótka</t>
  </si>
  <si>
    <t>021626105</t>
  </si>
  <si>
    <t>Aktywni - Stowarzyszenie Wsparcia i Rozwoju Regionu ma w użyczeniu budynek położony w Rękowie przy ul. Nasławickiej 21. W budynku tym mieści się Niepubliczna Szkoła Podstawowa z Oddziałami Integracyjnymi w Rękowie oraz Niepubliczny Punkt Wychowania Przedszkolnego</t>
  </si>
  <si>
    <t>8560Z</t>
  </si>
  <si>
    <t>384149894</t>
  </si>
  <si>
    <t>8961588949</t>
  </si>
  <si>
    <t>Szkoła Podstawowa nr 2 im. Marii Skłodowskiej-Curie</t>
  </si>
  <si>
    <t>Marii Skłodowskiej-Curie 19</t>
  </si>
  <si>
    <t>55-050 Sobótka</t>
  </si>
  <si>
    <t>000701949</t>
  </si>
  <si>
    <t>8961281168</t>
  </si>
  <si>
    <t>Zespół Szkolno – Przedszkolny w Świątnikach</t>
  </si>
  <si>
    <t>Parkowa 6</t>
  </si>
  <si>
    <t>384149865</t>
  </si>
  <si>
    <t>8961589009</t>
  </si>
  <si>
    <t>Kształcenie w zakresie szkoły podstawowej z oddziałem przedszkolnym oraz działalność wychowawcza i opiekuńcza.</t>
  </si>
  <si>
    <t>Zespół Szkolno-Przedszkolny im. Marii Konopnickiej w Rogowie Sobóckim</t>
  </si>
  <si>
    <t>Kształcenie w zakresie szkoły podstawowej z oddziałem przedszkolnym oraz działalność wychowawcza i opiekuńcza. Wydawanie posiłków – Catering zewnętrzna firma</t>
  </si>
  <si>
    <t>Przedszkole nr 1 w Sobótce</t>
  </si>
  <si>
    <t>Słoneczna 34</t>
  </si>
  <si>
    <t>8510Z</t>
  </si>
  <si>
    <t>021410405</t>
  </si>
  <si>
    <t>8961512225</t>
  </si>
  <si>
    <t>Kształcenie w zakresie przedszkolnym oraz działalność wychowawcza i opiekuńcza. Jednostka prowadzi stołówkę</t>
  </si>
  <si>
    <t>Zakład Gospodarki Komunalnej i Mieszkaniowej "Ślęża"</t>
  </si>
  <si>
    <t>Czysta 7</t>
  </si>
  <si>
    <t>3600Z</t>
  </si>
  <si>
    <t>3700Z, 4322Z</t>
  </si>
  <si>
    <t>930210654</t>
  </si>
  <si>
    <t>8960007330</t>
  </si>
  <si>
    <t>1.</t>
  </si>
  <si>
    <t>2.</t>
  </si>
  <si>
    <t>3.</t>
  </si>
  <si>
    <t>4.</t>
  </si>
  <si>
    <t>5.</t>
  </si>
  <si>
    <t>32.</t>
  </si>
  <si>
    <t>31.</t>
  </si>
  <si>
    <t>27.</t>
  </si>
  <si>
    <t>40.</t>
  </si>
  <si>
    <t>Zespół Szkolno-Przedszkolny im. Janusza Korczaka w Sobótce</t>
  </si>
  <si>
    <t>8.</t>
  </si>
  <si>
    <t>7.</t>
  </si>
  <si>
    <t>9.</t>
  </si>
  <si>
    <t>10.</t>
  </si>
  <si>
    <t>11.</t>
  </si>
  <si>
    <t>12.</t>
  </si>
  <si>
    <t>OSP Księginice Małe</t>
  </si>
  <si>
    <t>OSP Rogów Sobócki</t>
  </si>
  <si>
    <t>OSP Sobótka</t>
  </si>
  <si>
    <t>OSP Sobótka Zachodnia</t>
  </si>
  <si>
    <t xml:space="preserve">Urząd Miasta i Gminy     </t>
  </si>
  <si>
    <t>Materiał</t>
  </si>
  <si>
    <t>Powierzchnia w m2</t>
  </si>
  <si>
    <t>Rok budowy budynku</t>
  </si>
  <si>
    <t>Ścian</t>
  </si>
  <si>
    <t>Stropów</t>
  </si>
  <si>
    <t>Stropodachu</t>
  </si>
  <si>
    <t>Pokrycie dachu</t>
  </si>
  <si>
    <t>KB</t>
  </si>
  <si>
    <t>lata-70</t>
  </si>
  <si>
    <t>murowane</t>
  </si>
  <si>
    <t>drewniana</t>
  </si>
  <si>
    <t>stalowy</t>
  </si>
  <si>
    <t>blacha</t>
  </si>
  <si>
    <t>WO</t>
  </si>
  <si>
    <t>cegła</t>
  </si>
  <si>
    <t>żelbetowy</t>
  </si>
  <si>
    <t>papa</t>
  </si>
  <si>
    <t>lata przedwojenne</t>
  </si>
  <si>
    <t>żelbeton</t>
  </si>
  <si>
    <t>drewniany</t>
  </si>
  <si>
    <t>dachówka</t>
  </si>
  <si>
    <t>6.</t>
  </si>
  <si>
    <t>mmurowane</t>
  </si>
  <si>
    <t>beton</t>
  </si>
  <si>
    <t>lata 70</t>
  </si>
  <si>
    <t>13.</t>
  </si>
  <si>
    <t>lata 80</t>
  </si>
  <si>
    <t>stalowa</t>
  </si>
  <si>
    <t>14.</t>
  </si>
  <si>
    <t>15.</t>
  </si>
  <si>
    <t>16.</t>
  </si>
  <si>
    <t>17.</t>
  </si>
  <si>
    <t>W 2014r wymiana podłogi</t>
  </si>
  <si>
    <t>18.</t>
  </si>
  <si>
    <t>19.</t>
  </si>
  <si>
    <t>20.</t>
  </si>
  <si>
    <t>21.</t>
  </si>
  <si>
    <t>słupy stalowe z okładziną z blachy</t>
  </si>
  <si>
    <t>22.</t>
  </si>
  <si>
    <t>23.</t>
  </si>
  <si>
    <t>W 2013r. wykonanie instalacji grzewczej</t>
  </si>
  <si>
    <t>24.</t>
  </si>
  <si>
    <t>Świetlica Wojnarowice</t>
  </si>
  <si>
    <t>w 2018r rozpoczęto budowę świetlicy wykonano fundamenty</t>
  </si>
  <si>
    <t>25.</t>
  </si>
  <si>
    <t>lata 60</t>
  </si>
  <si>
    <t>26.</t>
  </si>
  <si>
    <t>papa/blacha</t>
  </si>
  <si>
    <t>Budynek użytkowy ul. Strzelców 2, Sobótka - siedziba OPS i SPZOZu</t>
  </si>
  <si>
    <t>murowany</t>
  </si>
  <si>
    <t>-</t>
  </si>
  <si>
    <t>28.</t>
  </si>
  <si>
    <t>29.</t>
  </si>
  <si>
    <t>30.</t>
  </si>
  <si>
    <t>33.</t>
  </si>
  <si>
    <t>altany</t>
  </si>
  <si>
    <t>34.</t>
  </si>
  <si>
    <t>35.</t>
  </si>
  <si>
    <t>36.</t>
  </si>
  <si>
    <t>37.</t>
  </si>
  <si>
    <t>38.</t>
  </si>
  <si>
    <t>Wyposażenie i urządzenia</t>
  </si>
  <si>
    <t>Ośrodek Pomocy Społecznej w Sobótce</t>
  </si>
  <si>
    <t>budynek ul. Strzelców 2/1*</t>
  </si>
  <si>
    <t xml:space="preserve">Ślężański Ośrodek Sportu i Rekreacji </t>
  </si>
  <si>
    <t>słupy drewniane obite deskami</t>
  </si>
  <si>
    <t>drewno</t>
  </si>
  <si>
    <t>budynek magazynowy Al. Św Anny 12</t>
  </si>
  <si>
    <t>betonowa</t>
  </si>
  <si>
    <t>boiska Al. Św. Anny 12</t>
  </si>
  <si>
    <t>parkingi ul. Armii Krajowej</t>
  </si>
  <si>
    <t>budynek ul. Św. Jakuba 18</t>
  </si>
  <si>
    <t>kostka granitowa</t>
  </si>
  <si>
    <t>ogrodzenie+ brama</t>
  </si>
  <si>
    <t>Zbiory Muzealne</t>
  </si>
  <si>
    <t>ok 1900</t>
  </si>
  <si>
    <t>budynek AB ul. Świdnicka 20</t>
  </si>
  <si>
    <t>gęstożebrowe</t>
  </si>
  <si>
    <t>budynek C ul. Świdnicka 20</t>
  </si>
  <si>
    <t>Budynek DE dydaktyczyny ul. Świdnicka 20a</t>
  </si>
  <si>
    <t>Budynek FG hala sportowa ul. Świdnicka 20a</t>
  </si>
  <si>
    <t>budynek szkoły ul. M.S Curie 19</t>
  </si>
  <si>
    <t>sala gimnastyczna ul. M.S. Curie 38a</t>
  </si>
  <si>
    <t>budynek ul. Parkowa 6</t>
  </si>
  <si>
    <t>budynek szkoły ul. Szkolna 7</t>
  </si>
  <si>
    <t>drewniana - krokwie</t>
  </si>
  <si>
    <t>Konstrukcja garażowa</t>
  </si>
  <si>
    <t>budynek przedszkola ul. Słoneczna 34</t>
  </si>
  <si>
    <t>przed 1939</t>
  </si>
  <si>
    <t>budynek przedszkola ul. Świdnicka 49</t>
  </si>
  <si>
    <t>Place zabaw</t>
  </si>
  <si>
    <t>kKB</t>
  </si>
  <si>
    <t>Zakład Gospodarki Komunalnej i Mieszkaniowej „Ślęża”</t>
  </si>
  <si>
    <t>magazyn chloru Świątniki</t>
  </si>
  <si>
    <t>1980 modernizacja 2011</t>
  </si>
  <si>
    <t>bloczki betonowe/cegła/beton</t>
  </si>
  <si>
    <t>żelbet</t>
  </si>
  <si>
    <t>dyspozytornia Świątniki</t>
  </si>
  <si>
    <t>chlorownia Świątniki</t>
  </si>
  <si>
    <t>hala filtrów Świątniki</t>
  </si>
  <si>
    <t>budynek hydrofornii w Strzegomianach</t>
  </si>
  <si>
    <t>budynek magazynowy w Świątnikach</t>
  </si>
  <si>
    <t>budynek gospodarczy oczyszczalnia</t>
  </si>
  <si>
    <t>pustak</t>
  </si>
  <si>
    <t>drewaniany</t>
  </si>
  <si>
    <t>budynek dmuchaw magazyn</t>
  </si>
  <si>
    <t>brak</t>
  </si>
  <si>
    <t>budynek socjalny</t>
  </si>
  <si>
    <t>bloczki betonowe</t>
  </si>
  <si>
    <t>nadbudówka nad zbiorniki I i II Świątniki</t>
  </si>
  <si>
    <t>silos na wapno przy nowej oczyszczalni</t>
  </si>
  <si>
    <t>budynek biurowy A</t>
  </si>
  <si>
    <t>cegła/pustak</t>
  </si>
  <si>
    <t xml:space="preserve">Rozbudowa budynku </t>
  </si>
  <si>
    <t>Magazyn na materiały nowy</t>
  </si>
  <si>
    <t>Wybudowanie nowego budynku</t>
  </si>
  <si>
    <t xml:space="preserve">budynek administracyjny </t>
  </si>
  <si>
    <t>budynek socjalno - biurowy C</t>
  </si>
  <si>
    <t>betonowy</t>
  </si>
  <si>
    <t>przybudówka do budynku socjalnego</t>
  </si>
  <si>
    <t>warsztat i kotłownia budynek B</t>
  </si>
  <si>
    <t>Przystosowanie magazynu na garaż WUKO</t>
  </si>
  <si>
    <t>Budynkek SUW Sulistrowiczki</t>
  </si>
  <si>
    <t xml:space="preserve">budynek Księginice Małe z zestawem hydroforowym </t>
  </si>
  <si>
    <t>4 lokale mieszklane</t>
  </si>
  <si>
    <t>Budynek mieszkalny, ul. Kościuszki 27</t>
  </si>
  <si>
    <t>1910 r.</t>
  </si>
  <si>
    <t>socjalny, 3 lokale</t>
  </si>
  <si>
    <t>1860 r.</t>
  </si>
  <si>
    <t>1900 r.</t>
  </si>
  <si>
    <t>1965 r.</t>
  </si>
  <si>
    <t>socjalny, 8 lokali</t>
  </si>
  <si>
    <t>1870 r.</t>
  </si>
  <si>
    <t>socjalny, 7 lokali</t>
  </si>
  <si>
    <t>1836 r.</t>
  </si>
  <si>
    <t>1905 r.</t>
  </si>
  <si>
    <t>1893 r.</t>
  </si>
  <si>
    <t xml:space="preserve">lokali 12 w tym 6 lokali socjalnych, 6 komunalnych </t>
  </si>
  <si>
    <t>1897 r.</t>
  </si>
  <si>
    <t>1925 r.</t>
  </si>
  <si>
    <t>komunalny lokal 1, drugi lokal świetlica</t>
  </si>
  <si>
    <t>39.</t>
  </si>
  <si>
    <t>41.</t>
  </si>
  <si>
    <t>42.</t>
  </si>
  <si>
    <t>1909 r.</t>
  </si>
  <si>
    <t>2 lokale komunalne + ośrodek zdrowia, zarządza ZGKiM</t>
  </si>
  <si>
    <t>43.</t>
  </si>
  <si>
    <t>44.</t>
  </si>
  <si>
    <t>bloczki betonowe cegła</t>
  </si>
  <si>
    <t>stal, żelbet</t>
  </si>
  <si>
    <t xml:space="preserve">lokale użytkowe </t>
  </si>
  <si>
    <t>45.</t>
  </si>
  <si>
    <t>wiata na samochody przy warsztacie</t>
  </si>
  <si>
    <t>46.</t>
  </si>
  <si>
    <t>agregatorownia Świątniki</t>
  </si>
  <si>
    <t>47.</t>
  </si>
  <si>
    <t>studzienki, studnie głębinowe i zbiorniki wody</t>
  </si>
  <si>
    <t>48.</t>
  </si>
  <si>
    <t>hydrofornie i przepompownie</t>
  </si>
  <si>
    <t>49.</t>
  </si>
  <si>
    <t>oświetlenie terenu</t>
  </si>
  <si>
    <t>50.</t>
  </si>
  <si>
    <t>ogrodzenia</t>
  </si>
  <si>
    <t>51.</t>
  </si>
  <si>
    <t>kolektory</t>
  </si>
  <si>
    <t>52.</t>
  </si>
  <si>
    <t>wyposażenie i urządzenia zewnętrzne</t>
  </si>
  <si>
    <t>53.</t>
  </si>
  <si>
    <t>oczyszczalnie</t>
  </si>
  <si>
    <t>54.</t>
  </si>
  <si>
    <t>sitopiaskownik</t>
  </si>
  <si>
    <t>55.</t>
  </si>
  <si>
    <t>hala technologiczna</t>
  </si>
  <si>
    <t xml:space="preserve">wartość budynku wraz z maszynami specjalistycznymi.  </t>
  </si>
  <si>
    <t>56.</t>
  </si>
  <si>
    <t>57.</t>
  </si>
  <si>
    <t>staw fakultatywny</t>
  </si>
  <si>
    <t>58.</t>
  </si>
  <si>
    <t>Kosiarka na wysięgniku</t>
  </si>
  <si>
    <t>59.</t>
  </si>
  <si>
    <t>Studnia</t>
  </si>
  <si>
    <t>60.</t>
  </si>
  <si>
    <t>Zamiatarka</t>
  </si>
  <si>
    <t>61.</t>
  </si>
  <si>
    <t xml:space="preserve">Zagęszczarka </t>
  </si>
  <si>
    <t>62.</t>
  </si>
  <si>
    <t>63.</t>
  </si>
  <si>
    <t xml:space="preserve">TOI TOI BASIC Damsko-Męski </t>
  </si>
  <si>
    <t>64.</t>
  </si>
  <si>
    <t>Stróżówka</t>
  </si>
  <si>
    <t>65.</t>
  </si>
  <si>
    <t>Uwagi / remonty</t>
  </si>
  <si>
    <t>1. Urząd Miasta i Gminy</t>
  </si>
  <si>
    <t>Sprzęt elektroniczny stacjonarny do 5 lat</t>
  </si>
  <si>
    <t>Sprzęt elektroniczny stacjonarny starszy</t>
  </si>
  <si>
    <t>Kserokopiarki, urządzenia wielofunkcyjne</t>
  </si>
  <si>
    <t>Serwer</t>
  </si>
  <si>
    <t>Sprzęt elektroniczny przenośny do 5 lat</t>
  </si>
  <si>
    <t>Sprzet elektroniczny przenośny starszy</t>
  </si>
  <si>
    <t>2. Ośrodek Pomocy Społecznej w Sobótce</t>
  </si>
  <si>
    <t>Centrala telefoniczna</t>
  </si>
  <si>
    <t xml:space="preserve">3. Ślężański Ośrodek Kultury </t>
  </si>
  <si>
    <t>Sprzęt nagłaśniający</t>
  </si>
  <si>
    <t>5. Muzeum Ślężańskie im. Stanisława Dunajewskiego w Sobótce</t>
  </si>
  <si>
    <t>6. Niepubliczna Szkoła Podstawowa z Oddziałami Integracyjnymi w Rękowie</t>
  </si>
  <si>
    <t>Zestawy multimedialne</t>
  </si>
  <si>
    <t>Nagłośnienie</t>
  </si>
  <si>
    <t>7. Zespół Szkolno-Przedszkolny im. Janusza Kroczaka w Sobótce</t>
  </si>
  <si>
    <t>Monitoring</t>
  </si>
  <si>
    <t>Projektory</t>
  </si>
  <si>
    <t>8. Szkoła Podstawowa nr 2 im. Marii Skłodowskiej-Curie</t>
  </si>
  <si>
    <t>9. Zespół Szkolno – Przedszkolny w Świątnikach</t>
  </si>
  <si>
    <t>10. Zespół Szkolno-Przedszkolny im. Marii Konopnickiej w Rogowie Sobóckim</t>
  </si>
  <si>
    <t>11. Przedszkole nr 1 w Sobótce</t>
  </si>
  <si>
    <t>12. Zakład Gospodarki Komunalnej i Mieszkaniowej „Ślęża”</t>
  </si>
  <si>
    <t>MECALAC 714MW</t>
  </si>
  <si>
    <t>NEW HOLLAND LB 95B</t>
  </si>
  <si>
    <t>Producent, model</t>
  </si>
  <si>
    <t>MEC714MWK70080465</t>
  </si>
  <si>
    <t>WIELOBIEŻNY</t>
  </si>
  <si>
    <t>8961589239</t>
  </si>
  <si>
    <t>384149701</t>
  </si>
  <si>
    <t>8961589015</t>
  </si>
  <si>
    <t>2005 r. rozpoczęcie adaptacji</t>
  </si>
  <si>
    <t>drewniane</t>
  </si>
  <si>
    <t>_</t>
  </si>
  <si>
    <t>adaptacja zakończona w 2016 r., 1 lokal komunalny</t>
  </si>
  <si>
    <t>* OPS wznajduje się w budynku gminnym, który ubezpieczenia ZGKiM "Ślęża"</t>
  </si>
  <si>
    <t>Dom kultury, ul. Chopina 25</t>
  </si>
  <si>
    <t>drogi i place wewnętrzne</t>
  </si>
  <si>
    <t>Kserokopiarki,urządzenia wielofunkcyjne</t>
  </si>
  <si>
    <t>sprzęt specjalistyczny</t>
  </si>
  <si>
    <t>Wiata garażowa</t>
  </si>
  <si>
    <t>stal</t>
  </si>
  <si>
    <t>Świdnicka 20,20a</t>
  </si>
  <si>
    <t>85.60.Z</t>
  </si>
  <si>
    <t>85.10.Z, 85.20.Z</t>
  </si>
  <si>
    <t>W skład Zespołu wchodzą: Szkoła Podstawowa nr 1 im. Janusza Korczaka w Sobótce REGON: 000263053, Przedszkole publiczne nr 2 w Sobótce REGON: 384149888.</t>
  </si>
  <si>
    <t>Działalność edukacyjna zespołów szkół i przedszkoli, w tym: kształcenie w zakresie szkoły podstawowej, działalność w zakresie wychowania przedszkolnego oraz działalność opiekuńcza w ramach świetlicy szkolnej. Ponadto wynajem pomieszczeń zespołu (sale sportowe, sale dydaktyczne, gabinet kosmetyczny i masażu, kuchnia i stołówka).</t>
  </si>
  <si>
    <t>Projektory + tablice interaktywne</t>
  </si>
  <si>
    <t>Ubezpieczający/ubezpieczony  Zakład Gospodarki Komunalnej i Mieszkaniowej „Ślęża”</t>
  </si>
  <si>
    <t>budynek ul. Nasławicka 21 (+fotowoltaika)</t>
  </si>
  <si>
    <t>2021r-wymiana dachu</t>
  </si>
  <si>
    <t>Instrumenty muzyczne i sprzęt sceniczny</t>
  </si>
  <si>
    <t>Maszyna sprzątająca</t>
  </si>
  <si>
    <t xml:space="preserve">System ekspozycyjny </t>
  </si>
  <si>
    <t>pompy ciepła</t>
  </si>
  <si>
    <t>8961551343</t>
  </si>
  <si>
    <t>Sprzęt elektroniczny stacjonarny powyżej 5 lat</t>
  </si>
  <si>
    <t>Sprzęt elektroniczny przenośny powyżej 5 lat</t>
  </si>
  <si>
    <t xml:space="preserve">Gminę Sobótka tworzy 26 jednostek pomocniczych - sołectw, którymi kierują rady sołeckie i sołtysi. Gminie za osoby te może być przypisana odpowiedzialność. </t>
  </si>
  <si>
    <t>85.20Z</t>
  </si>
  <si>
    <t>Szkolna 7, Rogów Sobócki</t>
  </si>
  <si>
    <t>Ciąg oświetlenia przy ul. Świdnickiej na odcinku od ul. Rubinowej do ul. Słowiańskiej w Sobótce składający się z 32 słupów oświetleniowych, na których zamontowanych jest 32 szt. wysięgników w tym 2 szt. wysięgniki dwuramienne oraz 34 szt. opraw oświetleniowych typu OU-5 o mocy 100W</t>
  </si>
  <si>
    <t>Skwer przy Al.Św.Anny i ul.Chopina- na schodach jest zainstalowana winda (platforma) do przewożenia osób niepełnosprawnych</t>
  </si>
  <si>
    <t>Wyposażenie zainstalowane na placu przy ul. M. Skłodowskiej-Curie - Sobótka Górka (przyrządy do ćwiczeń na wolnym powietrzu + wyposażenie)</t>
  </si>
  <si>
    <t>zespół boisk sportowych ,,Orlik 2012''- boiska, ogrodzenie, oświetlenie i 2 budynki sanitarno- szatniowe Al. Św Anny 12</t>
  </si>
  <si>
    <t>66.</t>
  </si>
  <si>
    <t>2019-2020r rozbudowa świetlicy, wymiana okien, wykonanie elewacji</t>
  </si>
  <si>
    <t>w 2011r, 2012r remont świetlicy</t>
  </si>
  <si>
    <t>W 2010r. Remont elewacji budynku,wymiana stolarki drzwiowej+okiennej</t>
  </si>
  <si>
    <t>budynek 3 kondygnacyjny + część budynku o charakterze teatralno-kinowym z wyposażeniem (system projekcji kinowej, system prezentacji multimedialnej, system informacyjny, system nagłośnienia, system technologii scenicznej, system oświetlenia estradowego, adaptacja akustyczna itp.) budynek po remoncie kapitalnym wraz z instalacjami zakończony w 2018 r., w 2018 r.wymiana stolarki okiennej, w 2015 r roboty murarskie i malarskie,wymiana wykładzin podłogowych</t>
  </si>
  <si>
    <t>socjalny, 6 lokali</t>
  </si>
  <si>
    <t>socjalny, 4 lokale</t>
  </si>
  <si>
    <t>komunalny, 5 lokali</t>
  </si>
  <si>
    <t>komunalny, 6 lokali</t>
  </si>
  <si>
    <t>komunalny, 1 lokal</t>
  </si>
  <si>
    <t>komunalny, 7 lokali</t>
  </si>
  <si>
    <t>komunalny, 1 lokal Gminy - mieszka 1 rodzina</t>
  </si>
  <si>
    <t>socjalny, 2 lokale</t>
  </si>
  <si>
    <t>socjalny, 5 lokali</t>
  </si>
  <si>
    <t>Ośrodek Pomocy Społecznej realizuje zadania własne gminy, własne o charakterze obowiązkowym, zadania zlecone określone w ustawie o pomocy społecznej oraz zadania wynikające z programów rządowych.</t>
  </si>
  <si>
    <t>Przedmiotem działania zakładu jest wykonywanie zadań własnych Gminy w celu zaspokojenia zbiorowych potrzeb dla jej mieszkańców w zakresie: 
1. gospodarki mieszkaniowej i gospodarowania lokalami użytkowymi (administrowanie nieruchomościami mieszkalnymi i niemieszkalnymi oraz wydzielonymi i nabytymi gruntami wraz z położonymi na nich budynkami i urządzeniami trwale związanymi z gruntem, prowadzenie eksploatacji i utrzymanie w należytym stanie budynków komunalnych, wykonywanie własnymi siłami konserwacji, napraw bieżących i głównych budynków, lokali i towarzyszących urządzeń komunalnych);
2. zaopatrzenia w wodę i odprowadzanie ścieków (eksploatacja urządzeń wodociągowych oraz produkcja, uzdatnianie, przesyłanie, dystrybucja i sprzedaż wody, eksploatacja urządzeń kanalizacyjnych, odprowadzanie ścieków komunalnych do oczyszczalni ścieków, eksploatacja oczyszczalni ścieków w tym odbieranie i oczyszczanie ścieków metodą mechaniczno-biologiczną, wykonywanie własnymi siłami i systemem zleconym - budowy, rozbudowy, konserwacji, remontów bieżących, modernizacji i utrzymania urządzeń wodociągowych i kanalizacyjnych oraz przyłączy, bieżące usuwanie awarii sieci wodociągowej i kanalizacyjnej i przyłączy na terenie gminy);
3. administrowanie targowiska.</t>
  </si>
  <si>
    <t xml:space="preserve">Sobótka, ul. Korczaka, stacja do naprawy rowerów, tablica informacyjna, stół do gier, stojak na rowery, ławki i dwa kosze na śmieci </t>
  </si>
  <si>
    <t>Sobótka, ul. Armii Krajowej, luneta panoramiczna, tablica informacyjna i kredowa, 3 ławki, 4 kosze na śmieci</t>
  </si>
  <si>
    <t>Budynek zaplecza wiejskiego placu zabaw, Strachów</t>
  </si>
  <si>
    <t>Sobótka, ul. Strzelców, skatepark</t>
  </si>
  <si>
    <t>Budynek administracyjny, Rynek 1, 55-050 Sobótka</t>
  </si>
  <si>
    <t>Remiza Świątniki ul. Kopernika 1, 55-050 Sobótka</t>
  </si>
  <si>
    <t>Remiza Sobótka ul. Warszawska 12, 55-050 Sobótka</t>
  </si>
  <si>
    <t>Remiza Rogów Sobócki ul. Szkolna 5, 55-050 Sobótka</t>
  </si>
  <si>
    <t>Remiza Sulistrowice ul. B. Chrobrego 2, 55-050 Sobótka</t>
  </si>
  <si>
    <t>Remiza Nasławice ul. Łąkowa 6, 55-050 Sobótka</t>
  </si>
  <si>
    <t xml:space="preserve">Remiza Sobótka Zach. ul. Granitowa 6, 55-050 Sobótka </t>
  </si>
  <si>
    <t>Świetlica Stary Zamek ul. Cmentarna 10, 55-050 Sobótka</t>
  </si>
  <si>
    <t>Świetlica Siedlakowice ul. Gwarna 5, 55-050 Sobótka</t>
  </si>
  <si>
    <t>Świetlica Garncarsko ul. Nowowiejska 40, 55-050 Sobótka</t>
  </si>
  <si>
    <t>Świetlica Mirosławice ul. Wrocławska 12, 55-050 Sobótka</t>
  </si>
  <si>
    <t>Świetlica Nasławice ul. Komuny Paryskiej 6, 55-050 Sobótka</t>
  </si>
  <si>
    <t>Świetlica Okulice ul. Leśna 10a, 55-050 Sobótka</t>
  </si>
  <si>
    <t>Świetlica Olbrachtowice ul. Wronia 33, 55-050 Sobótka</t>
  </si>
  <si>
    <t>Świetlica Sulistrowice ul. B. Chrobrego 2A, 55-200 Sobótka</t>
  </si>
  <si>
    <t>Świetlica Strzegomiany ul. Wrocławska 12, 55-050 Sobótka</t>
  </si>
  <si>
    <t>Świetlica Świątniki ul. Stawowa 1, 55-050 Sobótka</t>
  </si>
  <si>
    <t>Świetlica Będkowice ul. Gen. K. Świerczewskiego 10, 55-050 Sobótka</t>
  </si>
  <si>
    <t>Świetlica Kryształowice ul. Leśna 4, 55-050 Sobótka</t>
  </si>
  <si>
    <t>Świetlica Michałowice ul. Mirosławicka 3, 55-050 Sobótka</t>
  </si>
  <si>
    <t>Świetlica Przezdrowice ul. F. Chopina 13, 55-050 Sobótka</t>
  </si>
  <si>
    <t>Świetlica Rogów Sobócki ul. Szkolna 3, 55-050 Sobótka</t>
  </si>
  <si>
    <t>Lokal użytkowy Sobótka ul. T. Kościuszki 7, 55-050 Sobótka</t>
  </si>
  <si>
    <t>Lokal użytkowy Sobótka ul. R. Zamorskiego 2, 55-050 Sobótka</t>
  </si>
  <si>
    <t>Boks garażowy Księginice Małe ul. Piastowska 2, 55-050 Sobótka</t>
  </si>
  <si>
    <t>chata grillowa Kunów</t>
  </si>
  <si>
    <t>chata grillowa Przemiłów</t>
  </si>
  <si>
    <t>chata grillowa Sulistrowiczki</t>
  </si>
  <si>
    <t>place zabaw / siłownie zew. / skateparki</t>
  </si>
  <si>
    <t>pawilon socjalno- administracyjny Al. Św Anny 12</t>
  </si>
  <si>
    <t>kosiarka samojezdna Stiga 2014, Traktorek Mitsubishi MT 20 + kosiarka pielęgnacyjna</t>
  </si>
  <si>
    <t>Traktorek Stiga do koszenia trawy</t>
  </si>
  <si>
    <t>Budynek mieszkalny, ul Kościuszki 13</t>
  </si>
  <si>
    <t>Budynek mieszkalny, ul. Kościuszki 33</t>
  </si>
  <si>
    <t>Budynek mieszkalny, ul. Kościuszki 57</t>
  </si>
  <si>
    <t>Budynek mieszkalny, ul. Mickiewicza 3A</t>
  </si>
  <si>
    <t>Budynek mieszkalny, ul. Mickiewicza 5A</t>
  </si>
  <si>
    <t>Budynek mieszkalny, ul. Strzelców 2A</t>
  </si>
  <si>
    <t>Budynek mieszkalny, ul. Św. Jakuba 5</t>
  </si>
  <si>
    <t>Budynek mieszkalny, ul. Św. Jakuba 26A</t>
  </si>
  <si>
    <t>Budynek mieszkalny, ul. Św. Jakuba 56</t>
  </si>
  <si>
    <t>Budynek mieszkalny, ul. Św. Jakuba 58</t>
  </si>
  <si>
    <t>Budynek mieszkalny, ul. Św. Jakuba 64</t>
  </si>
  <si>
    <t>Budynek mieszkalny, ul. Browarniana 7</t>
  </si>
  <si>
    <t>Budynek mieszkalny, ul. Marii Skłodowskiej-Curie 28</t>
  </si>
  <si>
    <t>Budynek mieszkalny, ul. Zamkowa 11</t>
  </si>
  <si>
    <t>Budynek mieszkalny, ul. Partyzantów 4</t>
  </si>
  <si>
    <t>Budynek mieszkalny, ul. Szkolna 1, Sulistrowice</t>
  </si>
  <si>
    <t>Budynek mieszkalny, ul. Chrobrego 2A</t>
  </si>
  <si>
    <t>Budynek mieszkalny, ul. Leśna 5</t>
  </si>
  <si>
    <t>Budynek mieszkalny, ul. Leśna 12</t>
  </si>
  <si>
    <t>Budynek mieszkalny, ul. Wrocławska 14 Rogów Sobócki</t>
  </si>
  <si>
    <t>Budynek mieszkalny, ul. Wrocławska 77 Rogów Sobócki</t>
  </si>
  <si>
    <t>Budynek mieszkalny, ul. Wolności 1 Będkowice</t>
  </si>
  <si>
    <t>Budynek lokale użytkowe, ul. Fryderyka Chopina 14 Sobótka</t>
  </si>
  <si>
    <t>Budynek mieszkalny, ul. Fryderyka Chopina 4 Sobótka</t>
  </si>
  <si>
    <t>Monitoring SUW Świątniki oraz kamery do wody pitnej</t>
  </si>
  <si>
    <t>Ośrodek realizuje zadania Gminy Sobótka w zakresie upowszechniania, rozwijania i zaspokajania potrzeb społecznych w zakresie kultury fizycznej, turystyki i rekreacji oraz zarządzania i utrzymania terenów i obiektów kultury fizycznej, sportu i rekreacji.</t>
  </si>
  <si>
    <t>Muzeum gromadzi obiekty i materiały dokumentacyjne w działach: archeologia, artystyczno – historyczny (obejmujący rzemiosło artystyczne, ikonografię regionu, mapy, numizmaty, militaria, sztukę współczesną, archiwalia regionalne) i przyroda (obejmuje kolekcję skamielin oraz skał i minerałów). W tym zakresie prowadzona jest dokumentacja muzealiów. W zakresie działalności oświatowej prowadzona jest głównie organizacja wystaw czasowych. 
Muzeum organizuje również kameralne koncerty muzyczne, promocje wydawnictw związanych z regionem oraz organizuje – we współpracy ze Ślężańskim Ośrodkiem Kultury – okolicznościowe spotkania słowno-muzyczne. Na indywidualne życzenie szkół, głównie z regionu, organizowane są lekcje muzealne.</t>
  </si>
  <si>
    <t>dachówka karpiówka</t>
  </si>
  <si>
    <t>Kompensator mocy biernej</t>
  </si>
  <si>
    <t>Lokal użytkowy - Filia Biblioteki ul. Romana Zmorskiego 2 Sobótka</t>
  </si>
  <si>
    <t>Lokal położony na parterze budynku ul. Romana Zmorskiego 2 w Sobótce</t>
  </si>
  <si>
    <t>Głównym celem Ślężańskiego Ośrodka Kultury jest zaspokajanie potrzeb i aspiracji kulturalnych społeczności lokalnej poprzez tworzenie i upowszechnianie różnych dziedzin kultury, sztuki profesjonalnej i amatorskiej. W ramach działalności Ślężańskiego Ośrodka Kultury działa Miejsko-Gminna Biblioteka Publiczna, która wchodzi w skład ogólnokrajowej sieci bibliotecznej na zasadach określonych w ustawie o bibliotekach.</t>
  </si>
  <si>
    <t>2018-2023</t>
  </si>
  <si>
    <t>blachodachówka</t>
  </si>
  <si>
    <t>1. Wykonanie posadzek betonowych wymiana stolarki okiennej- 2009 2. Remont instalacji elektrycznej- 2012r 3.Wymiana bram garażowych wrzesień 2012</t>
  </si>
  <si>
    <t>W 2007r przeprowadzony został remont dachu (wymiana dachówki+ocieplenie), wymiana tynków zewn.,wymiana stolarki drzwiowej i okiennej. W 2011r wymiana instalacji elektrycznej i teleinformatycznej</t>
  </si>
  <si>
    <t>1. Naprawa pokrycia dachowego- 2010  2.Wymiana bram garażowych 2013</t>
  </si>
  <si>
    <t>1. Wykonanie pokrycia dachowego wraz z elewacją-2009r, 2.Wymiana bram garażowych 2009r</t>
  </si>
  <si>
    <t xml:space="preserve">2021r-kompleksowa renowacja chaty i doposażenie </t>
  </si>
  <si>
    <t>nowy budynek szkoły</t>
  </si>
  <si>
    <t>bloczek silikonowy</t>
  </si>
  <si>
    <t>betonowy monolityczny</t>
  </si>
  <si>
    <t>drewno klejone dzwigary,przykryty płyta warstwową</t>
  </si>
  <si>
    <t xml:space="preserve">wzrost wartości o 1503,08 zł - remont dachu </t>
  </si>
  <si>
    <t>wzrost wartości o 680,50 zł - remont dachu</t>
  </si>
  <si>
    <t>wzrost wartości o 1704,01 zł - remont dachu</t>
  </si>
  <si>
    <t>wzrost wartości o 19739,81 zł - remont dachu</t>
  </si>
  <si>
    <t>Kształcenie w zakresie szkoły podstawowej oraz działalność wychowawcza i opiekuńcza.</t>
  </si>
  <si>
    <t>garaż dwustanowiskowy-konstrukcja z blachy falistej (przejęty z Zespołu Szkolno-Przedszkolnego w Rogowie Sobóckim)</t>
  </si>
  <si>
    <t>Zestaw audio-wideo</t>
  </si>
  <si>
    <t>Drukarka 3D</t>
  </si>
  <si>
    <t>Mieszkanie chronione, Sobótka ul.Kościuszki 37/1</t>
  </si>
  <si>
    <t>przed 1946</t>
  </si>
  <si>
    <t>cegły</t>
  </si>
  <si>
    <t>Lokal położony na parterze w budynku wielorodzinnym.</t>
  </si>
  <si>
    <t>Sprzęt elektroniczny przenośny starszy</t>
  </si>
  <si>
    <t>Monitory interaktywne</t>
  </si>
  <si>
    <t xml:space="preserve">Plac zabaw </t>
  </si>
  <si>
    <t>Kotły grzewcze</t>
  </si>
  <si>
    <t>Otrzymanie kotłów grzewczych w związku z modernizacją kotłowni w bud.DE</t>
  </si>
  <si>
    <t>Wskaźnik Sekocenbud</t>
  </si>
  <si>
    <t>Suma ubezpieczenia w oparciu o wskaźnik Sekocenbud</t>
  </si>
  <si>
    <t>Remiza Księginice Małe ul.Piastowska 2 55-050 Sobótka</t>
  </si>
  <si>
    <t>Budynek ul.Strzelców  2 55-050 Sobótka</t>
  </si>
  <si>
    <t>Budynek Klub Seniora ul.Chopina 14 55-050 Sobótka</t>
  </si>
  <si>
    <t>lata70</t>
  </si>
  <si>
    <t>Lokal użytkowy Będkowice ul.Świętojańska 3</t>
  </si>
  <si>
    <t>Boisko wielofunkcyjne Sobótka ul.Korczaka</t>
  </si>
  <si>
    <t>Ścieżki rowerowe ,stacje ładowania pojazdów,wiaty, toalety</t>
  </si>
  <si>
    <t>REZERWY</t>
  </si>
  <si>
    <t>ilość szkód</t>
  </si>
  <si>
    <t>wypłaty</t>
  </si>
  <si>
    <t>wysokość rezerwy</t>
  </si>
  <si>
    <t>GMINA wraz z jednostkami</t>
  </si>
  <si>
    <t>Ubezpieczenie mienia od wszystkich ryzyk</t>
  </si>
  <si>
    <t>Ubezpieczenie sprzętu elektronicznego</t>
  </si>
  <si>
    <t>Ubezpieczenie odpowiedzialności cywilnej</t>
  </si>
  <si>
    <t>Pojazdy mechaniczne</t>
  </si>
  <si>
    <t>Ubezpieczenie OC ppm</t>
  </si>
  <si>
    <t>Ubezpieczenie NNW kierowców i pasażerów</t>
  </si>
  <si>
    <t>Ubezpieczenie AutoCasco</t>
  </si>
  <si>
    <t>Strażacy ochotnicy</t>
  </si>
  <si>
    <t>Ubezpieczenie następstw nieszczęśliwych wypadków OSP</t>
  </si>
  <si>
    <t>projektory i tablice interaktywne</t>
  </si>
  <si>
    <t>sprzęt nagłaśniający</t>
  </si>
  <si>
    <t>Lp</t>
  </si>
  <si>
    <t>Ubezpieczający</t>
  </si>
  <si>
    <t>Ubezpieczony</t>
  </si>
  <si>
    <t>Użytkownik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</si>
  <si>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</si>
  <si>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</si>
  <si>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</si>
  <si>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</si>
  <si>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</si>
  <si>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</si>
  <si>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</si>
  <si>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</si>
  <si>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</si>
  <si>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Zakres ochrony</t>
  </si>
  <si>
    <t>Ubezpieczenie OD</t>
  </si>
  <si>
    <t>Ubezpieceznie DO</t>
  </si>
  <si>
    <t>Suma AC brutto</t>
  </si>
  <si>
    <t>Uwagi</t>
  </si>
  <si>
    <t>Gmina Sobótka, ul. Rynek 1, 55-050 Sobótka Regon: 931935112</t>
  </si>
  <si>
    <t>DWR13722</t>
  </si>
  <si>
    <t>PEUGEOT</t>
  </si>
  <si>
    <t>PARTNER IIHDI 1560CCM</t>
  </si>
  <si>
    <t>Samochód osobowy</t>
  </si>
  <si>
    <t>VF3GJ9HXC95288333</t>
  </si>
  <si>
    <t>OC, NW</t>
  </si>
  <si>
    <t>4 raty, pierwsza rata - 16.04.2023</t>
  </si>
  <si>
    <t>DWR81751</t>
  </si>
  <si>
    <t>MAN</t>
  </si>
  <si>
    <t>L27</t>
  </si>
  <si>
    <t>specjalny pożarniczy</t>
  </si>
  <si>
    <t>WMAL27ZZZ3Y105498</t>
  </si>
  <si>
    <t>OC, NW, AC</t>
  </si>
  <si>
    <t>DWR37393</t>
  </si>
  <si>
    <t>STAR</t>
  </si>
  <si>
    <t>SU50Z66ASV0026001</t>
  </si>
  <si>
    <t>DWR25145</t>
  </si>
  <si>
    <t>Mercedes</t>
  </si>
  <si>
    <t>812D</t>
  </si>
  <si>
    <t>WDB6703221N067723</t>
  </si>
  <si>
    <t>DWR1644G</t>
  </si>
  <si>
    <t>Star</t>
  </si>
  <si>
    <t>M78</t>
  </si>
  <si>
    <t>SUSM78ZZZ1F000319</t>
  </si>
  <si>
    <t>Zakład Gospodarki Komunalnej i Mieszkaniowej "Ślęża", ul. Czysta 7  55-050 Sobótka. Regon: 930210654</t>
  </si>
  <si>
    <t>DWR1061E</t>
  </si>
  <si>
    <t>18.224</t>
  </si>
  <si>
    <t>Samochód ciężarowy</t>
  </si>
  <si>
    <t>WMAL900021Y027016</t>
  </si>
  <si>
    <t>Ochotnicza Straż Pożarna, Sobótka, ul. Warszawska 12, 55-050 Sobótka. Regon: 020211796</t>
  </si>
  <si>
    <t>DWR7822J</t>
  </si>
  <si>
    <t>Scania</t>
  </si>
  <si>
    <t>N323 P320</t>
  </si>
  <si>
    <t>YS2P4X40002176083</t>
  </si>
  <si>
    <t>DWR6379F</t>
  </si>
  <si>
    <t>Fiat</t>
  </si>
  <si>
    <t>Panda Van</t>
  </si>
  <si>
    <t>ZFA16900004119407</t>
  </si>
  <si>
    <t xml:space="preserve">DWR6297F </t>
  </si>
  <si>
    <t>ZFA16900001833324</t>
  </si>
  <si>
    <t>DWR17RH</t>
  </si>
  <si>
    <t>ŚREM</t>
  </si>
  <si>
    <t>PTN-8</t>
  </si>
  <si>
    <t>Przyczepa ciężarowa</t>
  </si>
  <si>
    <t>1759</t>
  </si>
  <si>
    <t>OC</t>
  </si>
  <si>
    <t>DWR3232P</t>
  </si>
  <si>
    <t>PRONAR</t>
  </si>
  <si>
    <t>T663/2</t>
  </si>
  <si>
    <t>Przyczepa ciężarowa rolnicza</t>
  </si>
  <si>
    <t>SZB6632XXC1X01801</t>
  </si>
  <si>
    <t>DWR94PE</t>
  </si>
  <si>
    <t>SANOK</t>
  </si>
  <si>
    <t>D-35M</t>
  </si>
  <si>
    <t>72170</t>
  </si>
  <si>
    <t>DWR1511P</t>
  </si>
  <si>
    <t>RYDWAN</t>
  </si>
  <si>
    <t>EURO, A750</t>
  </si>
  <si>
    <t>Przyczepa lekka</t>
  </si>
  <si>
    <t>SYBL1000000000681</t>
  </si>
  <si>
    <t>DWR50998</t>
  </si>
  <si>
    <t>MERCEDES</t>
  </si>
  <si>
    <t>VITO 10+ CD</t>
  </si>
  <si>
    <t>WDF63960313109212</t>
  </si>
  <si>
    <t>DWRJ493</t>
  </si>
  <si>
    <t>IFA</t>
  </si>
  <si>
    <t>L 60</t>
  </si>
  <si>
    <t>K606146</t>
  </si>
  <si>
    <t>DWR78269</t>
  </si>
  <si>
    <t>RENAULT</t>
  </si>
  <si>
    <t>TRAFIC</t>
  </si>
  <si>
    <t>VF1FLAHA6BY386589</t>
  </si>
  <si>
    <t>DWRJ438</t>
  </si>
  <si>
    <t>UAZ</t>
  </si>
  <si>
    <t>Samochód ciężarowo - osobowy</t>
  </si>
  <si>
    <t>119217</t>
  </si>
  <si>
    <t>DWR58234</t>
  </si>
  <si>
    <t>CITROEN</t>
  </si>
  <si>
    <t>BERLINGO 1,6</t>
  </si>
  <si>
    <t>VF7GJ9HWC93344913</t>
  </si>
  <si>
    <t>DWR07MJ</t>
  </si>
  <si>
    <t>URSUS</t>
  </si>
  <si>
    <t>MF-255</t>
  </si>
  <si>
    <t>Ciągnik rolniczy</t>
  </si>
  <si>
    <t>22287</t>
  </si>
  <si>
    <t>DWRAC11</t>
  </si>
  <si>
    <t>C-360-3P</t>
  </si>
  <si>
    <t>534544</t>
  </si>
  <si>
    <t>DWRFA44</t>
  </si>
  <si>
    <t>ZETOR</t>
  </si>
  <si>
    <t>PROXIMA PLUS 90</t>
  </si>
  <si>
    <t>000R1B4J41PB01135</t>
  </si>
  <si>
    <t>DWR6961A</t>
  </si>
  <si>
    <t>VOLKSWAGEN</t>
  </si>
  <si>
    <t>TRANSPORTER</t>
  </si>
  <si>
    <t>do 3,5t</t>
  </si>
  <si>
    <t>WV2ZZZ7HZ8H046325</t>
  </si>
  <si>
    <t>MECALAC</t>
  </si>
  <si>
    <t>714MW</t>
  </si>
  <si>
    <t>wolnobieżny</t>
  </si>
  <si>
    <t>NEW HOLLAND</t>
  </si>
  <si>
    <t>LB 95B</t>
  </si>
  <si>
    <t>WARYŃSKI</t>
  </si>
  <si>
    <t>K406A</t>
  </si>
  <si>
    <t>DWR9104C</t>
  </si>
  <si>
    <t>WV1ZZZ7HZ7H024291</t>
  </si>
  <si>
    <t>DWR6613E</t>
  </si>
  <si>
    <t>L90</t>
  </si>
  <si>
    <t>WMAL900359Y044238</t>
  </si>
  <si>
    <t>DWR8063E</t>
  </si>
  <si>
    <t xml:space="preserve">Volkswagen </t>
  </si>
  <si>
    <t>Transporter</t>
  </si>
  <si>
    <t>WV1ZZZ7HZ6H066586</t>
  </si>
  <si>
    <t>DWR0597K</t>
  </si>
  <si>
    <t>VOLVO</t>
  </si>
  <si>
    <t>FM400</t>
  </si>
  <si>
    <t>specjalny do czyszczenia kanalizacji</t>
  </si>
  <si>
    <t>YV2JSG0A68A657607</t>
  </si>
  <si>
    <t>DW958FA</t>
  </si>
  <si>
    <t>FORD</t>
  </si>
  <si>
    <t>FOCUS</t>
  </si>
  <si>
    <t>WF05XXGCD57M16401</t>
  </si>
  <si>
    <t>Ochotnicza Straż Pożarna w Rogowie Sobóckim, ul. Szkolna 5, 55-050 Rogów Sobócki, Regon: 932121618.</t>
  </si>
  <si>
    <t>DWR5458J</t>
  </si>
  <si>
    <t>Mercedes-Benz</t>
  </si>
  <si>
    <t>Atego</t>
  </si>
  <si>
    <t>WDB9760641K717234</t>
  </si>
  <si>
    <t>Ochotnicza Straż Pożarna w Rogowie Sobóckim, ul. Szkolna 5, 55-050 Rogów Sobócki, REGON:932121618</t>
  </si>
  <si>
    <t>DWR0998L</t>
  </si>
  <si>
    <t xml:space="preserve">RENAULT </t>
  </si>
  <si>
    <t>MASCOTT</t>
  </si>
  <si>
    <t>VF654ANA000003277</t>
  </si>
  <si>
    <t>Zakład Gospodarki Komunalnej i Mieszkaniowej Slęża, ul. Czysta 7, 55-050 Sobótka, Regon: 930210654</t>
  </si>
  <si>
    <t>DWR0858S</t>
  </si>
  <si>
    <t>18.250 TGM E5 18.0t</t>
  </si>
  <si>
    <t>WMAN18ZZ5GY345736</t>
  </si>
  <si>
    <t>Netto</t>
  </si>
  <si>
    <t>DWR9659L</t>
  </si>
  <si>
    <t>TGM</t>
  </si>
  <si>
    <t>ciężarowy asenizacyjny</t>
  </si>
  <si>
    <t>WMAN18ZZ2EY316546</t>
  </si>
  <si>
    <t xml:space="preserve">Ochotnicza Straż Pożarna w Księgnice Małe, ul. Piastowska 2, 55-050 Księgnice Małe </t>
  </si>
  <si>
    <t>DW491GU</t>
  </si>
  <si>
    <t>Atego 1326</t>
  </si>
  <si>
    <t>Specjalny pożarniczy</t>
  </si>
  <si>
    <t>WDB9763641L373287</t>
  </si>
  <si>
    <t>OC, NNW</t>
  </si>
  <si>
    <t xml:space="preserve"> - </t>
  </si>
  <si>
    <t>Ochotnicza Straż Pożarna w Sobótce Zachodniej, ul. Granitowa 6, 55-050 Sobótka, Regon: 932730270</t>
  </si>
  <si>
    <t>DWR9339N</t>
  </si>
  <si>
    <t>Iveco</t>
  </si>
  <si>
    <t>Daily 70C17</t>
  </si>
  <si>
    <t>ZCFC70C11E5972958</t>
  </si>
  <si>
    <t>Ubezpieczenie następstw nieszczęśliwych wypadków sołtysów</t>
  </si>
  <si>
    <t>Stan na 23.01.2024</t>
  </si>
  <si>
    <t>Monitor interaktywny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</si>
</sst>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&quot; &quot;#,##0.00&quot; zł &quot;;&quot;-&quot;#,##0.00&quot; zł &quot;;&quot; -&quot;#&quot; zł &quot;;&quot; &quot;@&quot; &quot;"/>
    <numFmt numFmtId="167" formatCode="[$-415]0%"/>
    <numFmt numFmtId="168" formatCode="#,##0.00&quot; &quot;[$zł-415];[Red]&quot;-&quot;#,##0.00&quot; &quot;[$zł-415]"/>
    <numFmt numFmtId="169" formatCode="#,##0.00&quot; zł&quot;"/>
  </numFmts>
  <fonts count="4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u/>
      <sz val="10"/>
      <color theme="1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color theme="0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mbria"/>
      <family val="1"/>
      <charset val="238"/>
    </font>
    <font>
      <sz val="8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1"/>
      <color rgb="FF7F7F7F"/>
      <name val="Calibri"/>
      <family val="2"/>
      <charset val="238"/>
      <scheme val="minor"/>
    </font>
    <font>
      <sz val="11"/>
      <name val="Cambria"/>
      <family val="1"/>
      <charset val="238"/>
    </font>
    <font>
      <sz val="12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DBEEF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2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5" fillId="0" borderId="0"/>
    <xf numFmtId="166" fontId="16" fillId="0" borderId="0"/>
    <xf numFmtId="165" fontId="17" fillId="0" borderId="0"/>
    <xf numFmtId="165" fontId="16" fillId="0" borderId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165" fontId="17" fillId="0" borderId="0"/>
    <xf numFmtId="165" fontId="20" fillId="0" borderId="0"/>
    <xf numFmtId="165" fontId="21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1" fillId="0" borderId="0"/>
    <xf numFmtId="165" fontId="22" fillId="0" borderId="0"/>
    <xf numFmtId="165" fontId="22" fillId="0" borderId="0"/>
    <xf numFmtId="165" fontId="23" fillId="0" borderId="0"/>
    <xf numFmtId="165" fontId="21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1" fillId="0" borderId="0"/>
    <xf numFmtId="165" fontId="22" fillId="0" borderId="0"/>
    <xf numFmtId="165" fontId="24" fillId="0" borderId="0"/>
    <xf numFmtId="165" fontId="22" fillId="0" borderId="0"/>
    <xf numFmtId="165" fontId="21" fillId="0" borderId="0"/>
    <xf numFmtId="165" fontId="22" fillId="0" borderId="0"/>
    <xf numFmtId="165" fontId="22" fillId="0" borderId="0"/>
    <xf numFmtId="165" fontId="23" fillId="0" borderId="0"/>
    <xf numFmtId="165" fontId="22" fillId="0" borderId="0"/>
    <xf numFmtId="165" fontId="23" fillId="0" borderId="0"/>
    <xf numFmtId="165" fontId="23" fillId="0" borderId="0"/>
    <xf numFmtId="165" fontId="24" fillId="0" borderId="0"/>
    <xf numFmtId="165" fontId="23" fillId="0" borderId="0"/>
    <xf numFmtId="167" fontId="16" fillId="0" borderId="0"/>
    <xf numFmtId="167" fontId="16" fillId="0" borderId="0"/>
    <xf numFmtId="0" fontId="25" fillId="0" borderId="0"/>
    <xf numFmtId="168" fontId="25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6" fillId="0" borderId="0"/>
    <xf numFmtId="44" fontId="1" fillId="0" borderId="0" applyFont="0" applyFill="0" applyBorder="0" applyAlignment="0" applyProtection="0"/>
    <xf numFmtId="0" fontId="14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" xfId="7" applyFont="1" applyBorder="1" applyAlignment="1" applyProtection="1">
      <alignment horizontal="center" vertical="center"/>
      <protection locked="0"/>
    </xf>
    <xf numFmtId="0" fontId="5" fillId="2" borderId="7" xfId="7" applyFont="1" applyFill="1" applyBorder="1" applyAlignment="1">
      <alignment vertical="center"/>
    </xf>
    <xf numFmtId="0" fontId="5" fillId="2" borderId="4" xfId="7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5" fillId="0" borderId="1" xfId="7" applyFont="1" applyBorder="1" applyAlignment="1">
      <alignment horizontal="center" vertical="center" wrapText="1"/>
    </xf>
    <xf numFmtId="0" fontId="4" fillId="0" borderId="1" xfId="7" applyFont="1" applyBorder="1" applyAlignment="1" applyProtection="1">
      <alignment vertical="center"/>
      <protection locked="0"/>
    </xf>
    <xf numFmtId="164" fontId="4" fillId="0" borderId="1" xfId="7" applyNumberFormat="1" applyFont="1" applyBorder="1" applyAlignment="1" applyProtection="1">
      <alignment vertical="center"/>
      <protection locked="0"/>
    </xf>
    <xf numFmtId="0" fontId="4" fillId="0" borderId="0" xfId="7" applyFont="1" applyAlignment="1">
      <alignment horizontal="center" vertical="center"/>
    </xf>
    <xf numFmtId="0" fontId="4" fillId="0" borderId="9" xfId="7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9" fontId="3" fillId="0" borderId="0" xfId="0" applyNumberFormat="1" applyFont="1"/>
    <xf numFmtId="0" fontId="5" fillId="2" borderId="2" xfId="7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1" xfId="7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4" fontId="5" fillId="0" borderId="3" xfId="79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164" fontId="4" fillId="0" borderId="5" xfId="79" applyNumberFormat="1" applyFont="1" applyBorder="1" applyAlignment="1">
      <alignment vertical="center" wrapText="1"/>
    </xf>
    <xf numFmtId="164" fontId="5" fillId="0" borderId="5" xfId="79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9" fontId="11" fillId="4" borderId="7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0" xfId="0" applyFont="1" applyFill="1"/>
    <xf numFmtId="0" fontId="5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 vertical="center"/>
    </xf>
    <xf numFmtId="164" fontId="4" fillId="3" borderId="0" xfId="1" applyNumberFormat="1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4" fillId="3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1" fillId="0" borderId="1" xfId="5" applyBorder="1" applyAlignment="1">
      <alignment vertical="center"/>
    </xf>
    <xf numFmtId="164" fontId="1" fillId="0" borderId="1" xfId="5" applyNumberFormat="1" applyBorder="1" applyAlignment="1">
      <alignment vertical="center"/>
    </xf>
    <xf numFmtId="0" fontId="1" fillId="0" borderId="1" xfId="5" applyBorder="1" applyAlignment="1">
      <alignment horizontal="center" vertical="center"/>
    </xf>
    <xf numFmtId="0" fontId="27" fillId="0" borderId="1" xfId="5" applyFont="1" applyBorder="1" applyAlignment="1">
      <alignment horizontal="center" vertical="center"/>
    </xf>
    <xf numFmtId="0" fontId="1" fillId="0" borderId="1" xfId="5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0" xfId="5" applyAlignment="1">
      <alignment horizontal="center" vertical="center"/>
    </xf>
    <xf numFmtId="0" fontId="1" fillId="0" borderId="0" xfId="5" applyAlignment="1">
      <alignment vertical="center"/>
    </xf>
    <xf numFmtId="164" fontId="1" fillId="0" borderId="0" xfId="5" applyNumberFormat="1" applyAlignment="1">
      <alignment vertical="center"/>
    </xf>
    <xf numFmtId="164" fontId="1" fillId="9" borderId="1" xfId="5" applyNumberFormat="1" applyFill="1" applyBorder="1" applyAlignment="1">
      <alignment vertical="center"/>
    </xf>
    <xf numFmtId="164" fontId="4" fillId="9" borderId="8" xfId="79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32" applyFont="1" applyBorder="1" applyAlignment="1">
      <alignment vertical="center"/>
    </xf>
    <xf numFmtId="165" fontId="4" fillId="0" borderId="1" xfId="32" applyFont="1" applyBorder="1" applyAlignment="1">
      <alignment horizontal="center" vertical="center"/>
    </xf>
    <xf numFmtId="165" fontId="4" fillId="0" borderId="1" xfId="32" applyFont="1" applyBorder="1" applyAlignment="1">
      <alignment horizontal="left" vertical="center"/>
    </xf>
    <xf numFmtId="4" fontId="4" fillId="0" borderId="1" xfId="32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 vertical="center"/>
    </xf>
    <xf numFmtId="0" fontId="4" fillId="0" borderId="0" xfId="0" applyFont="1"/>
    <xf numFmtId="0" fontId="29" fillId="0" borderId="1" xfId="1" applyFont="1" applyBorder="1" applyAlignment="1">
      <alignment horizontal="center" vertical="center"/>
    </xf>
    <xf numFmtId="0" fontId="29" fillId="0" borderId="1" xfId="84" applyFont="1" applyBorder="1" applyAlignment="1">
      <alignment vertical="center"/>
    </xf>
    <xf numFmtId="0" fontId="29" fillId="0" borderId="1" xfId="84" applyFont="1" applyBorder="1" applyAlignment="1">
      <alignment horizontal="center" vertical="center"/>
    </xf>
    <xf numFmtId="0" fontId="29" fillId="0" borderId="1" xfId="84" applyFont="1" applyBorder="1" applyAlignment="1">
      <alignment horizontal="left" vertical="center"/>
    </xf>
    <xf numFmtId="9" fontId="4" fillId="0" borderId="1" xfId="1" applyNumberFormat="1" applyFont="1" applyBorder="1" applyAlignment="1">
      <alignment horizontal="center" vertical="center"/>
    </xf>
    <xf numFmtId="10" fontId="4" fillId="0" borderId="1" xfId="80" applyNumberFormat="1" applyFont="1" applyBorder="1" applyAlignment="1">
      <alignment horizontal="center" vertical="center"/>
    </xf>
    <xf numFmtId="44" fontId="3" fillId="0" borderId="0" xfId="79" applyFont="1" applyAlignment="1">
      <alignment vertical="center"/>
    </xf>
    <xf numFmtId="0" fontId="31" fillId="0" borderId="0" xfId="7" applyFont="1" applyAlignment="1">
      <alignment vertical="center"/>
    </xf>
    <xf numFmtId="44" fontId="7" fillId="0" borderId="0" xfId="79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/>
    </xf>
    <xf numFmtId="164" fontId="4" fillId="8" borderId="1" xfId="1" applyNumberFormat="1" applyFont="1" applyFill="1" applyBorder="1" applyAlignment="1">
      <alignment horizontal="center" vertical="center"/>
    </xf>
    <xf numFmtId="2" fontId="4" fillId="8" borderId="1" xfId="1" applyNumberFormat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0" xfId="0" applyFont="1" applyFill="1"/>
    <xf numFmtId="0" fontId="4" fillId="8" borderId="0" xfId="1" applyFont="1" applyFill="1" applyAlignment="1">
      <alignment vertical="center"/>
    </xf>
    <xf numFmtId="0" fontId="1" fillId="0" borderId="13" xfId="105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164" fontId="1" fillId="0" borderId="13" xfId="5" applyNumberFormat="1" applyBorder="1" applyAlignment="1">
      <alignment vertical="center"/>
    </xf>
    <xf numFmtId="164" fontId="1" fillId="9" borderId="13" xfId="5" applyNumberForma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0" fontId="1" fillId="0" borderId="13" xfId="5" applyBorder="1" applyAlignment="1">
      <alignment horizontal="center" vertical="center"/>
    </xf>
    <xf numFmtId="0" fontId="1" fillId="0" borderId="13" xfId="5" applyBorder="1" applyAlignment="1">
      <alignment vertical="center"/>
    </xf>
    <xf numFmtId="164" fontId="1" fillId="3" borderId="13" xfId="5" applyNumberFormat="1" applyFill="1" applyBorder="1" applyAlignment="1">
      <alignment vertical="center"/>
    </xf>
    <xf numFmtId="164" fontId="1" fillId="3" borderId="1" xfId="5" applyNumberForma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3" borderId="1" xfId="1" applyFont="1" applyFill="1" applyBorder="1" applyAlignment="1">
      <alignment vertical="center" wrapText="1"/>
    </xf>
    <xf numFmtId="0" fontId="4" fillId="8" borderId="1" xfId="1" applyFont="1" applyFill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" fillId="0" borderId="17" xfId="5" applyBorder="1" applyAlignment="1">
      <alignment vertical="center"/>
    </xf>
    <xf numFmtId="164" fontId="1" fillId="3" borderId="17" xfId="5" applyNumberFormat="1" applyFill="1" applyBorder="1" applyAlignment="1">
      <alignment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horizontal="center" vertical="center"/>
    </xf>
    <xf numFmtId="2" fontId="4" fillId="3" borderId="18" xfId="1" applyNumberFormat="1" applyFont="1" applyFill="1" applyBorder="1" applyAlignment="1">
      <alignment horizontal="center" vertical="center"/>
    </xf>
    <xf numFmtId="0" fontId="4" fillId="3" borderId="18" xfId="0" applyFont="1" applyFill="1" applyBorder="1"/>
    <xf numFmtId="0" fontId="1" fillId="0" borderId="18" xfId="5" applyBorder="1" applyAlignment="1">
      <alignment horizontal="center" vertical="center"/>
    </xf>
    <xf numFmtId="164" fontId="1" fillId="0" borderId="19" xfId="5" applyNumberFormat="1" applyBorder="1" applyAlignment="1">
      <alignment vertical="center"/>
    </xf>
    <xf numFmtId="0" fontId="1" fillId="0" borderId="19" xfId="5" applyBorder="1" applyAlignment="1">
      <alignment vertical="center"/>
    </xf>
    <xf numFmtId="0" fontId="4" fillId="3" borderId="19" xfId="1" applyFont="1" applyFill="1" applyBorder="1" applyAlignment="1">
      <alignment horizontal="center" vertical="center"/>
    </xf>
    <xf numFmtId="169" fontId="1" fillId="10" borderId="19" xfId="105" applyNumberFormat="1" applyFont="1" applyFill="1" applyBorder="1" applyAlignment="1">
      <alignment vertical="center"/>
    </xf>
    <xf numFmtId="0" fontId="1" fillId="0" borderId="19" xfId="105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4" fillId="3" borderId="19" xfId="1" applyNumberFormat="1" applyFont="1" applyFill="1" applyBorder="1" applyAlignment="1">
      <alignment horizontal="center" vertical="center"/>
    </xf>
    <xf numFmtId="2" fontId="4" fillId="3" borderId="19" xfId="1" applyNumberFormat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vertical="center"/>
    </xf>
    <xf numFmtId="0" fontId="4" fillId="3" borderId="19" xfId="0" applyFont="1" applyFill="1" applyBorder="1"/>
    <xf numFmtId="164" fontId="4" fillId="8" borderId="19" xfId="1" applyNumberFormat="1" applyFont="1" applyFill="1" applyBorder="1" applyAlignment="1">
      <alignment horizontal="right" vertical="center"/>
    </xf>
    <xf numFmtId="164" fontId="4" fillId="8" borderId="19" xfId="1" applyNumberFormat="1" applyFont="1" applyFill="1" applyBorder="1" applyAlignment="1">
      <alignment horizontal="center" vertical="center"/>
    </xf>
    <xf numFmtId="164" fontId="4" fillId="0" borderId="19" xfId="1" applyNumberFormat="1" applyFont="1" applyBorder="1" applyAlignment="1">
      <alignment horizontal="center" vertical="center"/>
    </xf>
    <xf numFmtId="0" fontId="37" fillId="0" borderId="20" xfId="13" applyFont="1" applyBorder="1" applyAlignment="1">
      <alignment horizontal="center" vertical="center"/>
    </xf>
    <xf numFmtId="0" fontId="36" fillId="0" borderId="1" xfId="13" applyFont="1" applyBorder="1"/>
    <xf numFmtId="164" fontId="4" fillId="0" borderId="0" xfId="7" applyNumberFormat="1" applyFont="1" applyAlignment="1">
      <alignment horizontal="center" vertical="center"/>
    </xf>
    <xf numFmtId="0" fontId="37" fillId="0" borderId="16" xfId="13" applyFont="1" applyBorder="1" applyAlignment="1">
      <alignment horizontal="center" vertical="center"/>
    </xf>
    <xf numFmtId="164" fontId="38" fillId="0" borderId="21" xfId="13" applyNumberFormat="1" applyFont="1" applyBorder="1" applyAlignment="1">
      <alignment horizontal="center" vertical="center" wrapText="1"/>
    </xf>
    <xf numFmtId="164" fontId="37" fillId="11" borderId="14" xfId="13" applyNumberFormat="1" applyFont="1" applyFill="1" applyBorder="1" applyAlignment="1">
      <alignment horizontal="center" vertical="center"/>
    </xf>
    <xf numFmtId="0" fontId="37" fillId="11" borderId="16" xfId="13" applyFont="1" applyFill="1" applyBorder="1" applyAlignment="1">
      <alignment horizontal="center" vertical="center"/>
    </xf>
    <xf numFmtId="164" fontId="37" fillId="11" borderId="21" xfId="13" applyNumberFormat="1" applyFont="1" applyFill="1" applyBorder="1" applyAlignment="1">
      <alignment horizontal="center" vertical="center"/>
    </xf>
    <xf numFmtId="0" fontId="37" fillId="11" borderId="20" xfId="13" applyFont="1" applyFill="1" applyBorder="1" applyAlignment="1">
      <alignment horizontal="center" vertical="center"/>
    </xf>
    <xf numFmtId="0" fontId="36" fillId="11" borderId="1" xfId="13" applyFont="1" applyFill="1" applyBorder="1"/>
    <xf numFmtId="164" fontId="37" fillId="0" borderId="14" xfId="13" applyNumberFormat="1" applyFont="1" applyBorder="1" applyAlignment="1">
      <alignment horizontal="center" vertical="center"/>
    </xf>
    <xf numFmtId="164" fontId="37" fillId="0" borderId="21" xfId="13" applyNumberFormat="1" applyFont="1" applyBorder="1" applyAlignment="1">
      <alignment horizontal="center" vertical="center"/>
    </xf>
    <xf numFmtId="164" fontId="37" fillId="0" borderId="21" xfId="13" applyNumberFormat="1" applyFont="1" applyBorder="1" applyAlignment="1">
      <alignment horizontal="center" vertical="center" wrapText="1"/>
    </xf>
    <xf numFmtId="164" fontId="37" fillId="0" borderId="14" xfId="13" applyNumberFormat="1" applyFont="1" applyBorder="1" applyAlignment="1">
      <alignment horizontal="center" vertical="center" wrapText="1"/>
    </xf>
    <xf numFmtId="0" fontId="36" fillId="0" borderId="21" xfId="13" applyFont="1" applyBorder="1" applyAlignment="1">
      <alignment horizontal="left" vertical="center" wrapText="1"/>
    </xf>
    <xf numFmtId="0" fontId="35" fillId="0" borderId="23" xfId="13" applyFont="1" applyBorder="1" applyAlignment="1">
      <alignment horizontal="center" vertical="center" wrapText="1"/>
    </xf>
    <xf numFmtId="0" fontId="36" fillId="0" borderId="21" xfId="13" applyFont="1" applyBorder="1" applyAlignment="1">
      <alignment horizontal="center" vertical="center" wrapText="1"/>
    </xf>
    <xf numFmtId="164" fontId="36" fillId="0" borderId="14" xfId="13" applyNumberFormat="1" applyFont="1" applyBorder="1" applyAlignment="1">
      <alignment horizontal="center" vertical="center" wrapText="1"/>
    </xf>
    <xf numFmtId="0" fontId="36" fillId="0" borderId="16" xfId="13" applyFont="1" applyBorder="1" applyAlignment="1">
      <alignment horizontal="center" vertical="center" wrapText="1"/>
    </xf>
    <xf numFmtId="164" fontId="36" fillId="0" borderId="21" xfId="13" applyNumberFormat="1" applyFont="1" applyBorder="1" applyAlignment="1">
      <alignment horizontal="center" vertical="center" wrapText="1"/>
    </xf>
    <xf numFmtId="0" fontId="36" fillId="0" borderId="20" xfId="13" applyFont="1" applyBorder="1" applyAlignment="1">
      <alignment horizontal="center" vertical="center" wrapText="1"/>
    </xf>
    <xf numFmtId="0" fontId="37" fillId="0" borderId="14" xfId="13" applyFont="1" applyBorder="1"/>
    <xf numFmtId="0" fontId="36" fillId="0" borderId="19" xfId="13" applyFont="1" applyBorder="1"/>
    <xf numFmtId="0" fontId="35" fillId="0" borderId="0" xfId="13" applyFont="1"/>
    <xf numFmtId="0" fontId="15" fillId="0" borderId="0" xfId="13"/>
    <xf numFmtId="0" fontId="5" fillId="8" borderId="19" xfId="1" applyFont="1" applyFill="1" applyBorder="1" applyAlignment="1">
      <alignment horizontal="center" vertical="center"/>
    </xf>
    <xf numFmtId="164" fontId="4" fillId="3" borderId="0" xfId="1" applyNumberFormat="1" applyFont="1" applyFill="1" applyAlignment="1">
      <alignment horizontal="right" vertical="center"/>
    </xf>
    <xf numFmtId="2" fontId="4" fillId="3" borderId="0" xfId="1" applyNumberFormat="1" applyFont="1" applyFill="1" applyAlignment="1">
      <alignment horizontal="center" vertical="center"/>
    </xf>
    <xf numFmtId="0" fontId="36" fillId="11" borderId="14" xfId="13" applyFont="1" applyFill="1" applyBorder="1" applyAlignment="1">
      <alignment horizontal="left" vertical="center" wrapText="1"/>
    </xf>
    <xf numFmtId="164" fontId="4" fillId="3" borderId="19" xfId="1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 wrapText="1"/>
    </xf>
    <xf numFmtId="0" fontId="29" fillId="0" borderId="0" xfId="0" applyFont="1"/>
    <xf numFmtId="164" fontId="1" fillId="9" borderId="19" xfId="5" applyNumberFormat="1" applyFill="1" applyBorder="1" applyAlignment="1">
      <alignment vertical="center"/>
    </xf>
    <xf numFmtId="0" fontId="5" fillId="8" borderId="19" xfId="1" applyFont="1" applyFill="1" applyBorder="1" applyAlignment="1">
      <alignment horizontal="left" vertical="center"/>
    </xf>
    <xf numFmtId="2" fontId="4" fillId="8" borderId="19" xfId="1" applyNumberFormat="1" applyFont="1" applyFill="1" applyBorder="1" applyAlignment="1">
      <alignment horizontal="center" vertical="center"/>
    </xf>
    <xf numFmtId="0" fontId="4" fillId="8" borderId="19" xfId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 wrapText="1"/>
    </xf>
    <xf numFmtId="2" fontId="5" fillId="2" borderId="19" xfId="1" applyNumberFormat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vertical="center" wrapText="1"/>
    </xf>
    <xf numFmtId="0" fontId="37" fillId="11" borderId="20" xfId="13" applyFont="1" applyFill="1" applyBorder="1"/>
    <xf numFmtId="164" fontId="37" fillId="11" borderId="21" xfId="13" applyNumberFormat="1" applyFont="1" applyFill="1" applyBorder="1"/>
    <xf numFmtId="0" fontId="36" fillId="0" borderId="14" xfId="13" applyFont="1" applyBorder="1" applyAlignment="1">
      <alignment horizontal="left" vertical="center" wrapText="1"/>
    </xf>
    <xf numFmtId="0" fontId="37" fillId="0" borderId="21" xfId="13" applyFont="1" applyBorder="1" applyAlignment="1">
      <alignment horizontal="center" vertical="center"/>
    </xf>
    <xf numFmtId="0" fontId="37" fillId="11" borderId="21" xfId="13" applyFont="1" applyFill="1" applyBorder="1" applyAlignment="1">
      <alignment horizontal="center" vertical="center"/>
    </xf>
    <xf numFmtId="165" fontId="21" fillId="0" borderId="0" xfId="22"/>
    <xf numFmtId="164" fontId="0" fillId="0" borderId="0" xfId="0" applyNumberFormat="1"/>
    <xf numFmtId="0" fontId="4" fillId="3" borderId="0" xfId="1" applyFont="1" applyFill="1" applyAlignment="1">
      <alignment horizontal="right"/>
    </xf>
    <xf numFmtId="0" fontId="4" fillId="3" borderId="0" xfId="1" applyFont="1" applyFill="1" applyAlignment="1">
      <alignment horizontal="right" vertical="center"/>
    </xf>
    <xf numFmtId="164" fontId="0" fillId="3" borderId="0" xfId="0" applyNumberFormat="1" applyFill="1" applyAlignment="1">
      <alignment horizontal="right" wrapText="1"/>
    </xf>
    <xf numFmtId="0" fontId="3" fillId="3" borderId="0" xfId="0" applyFont="1" applyFill="1" applyAlignment="1">
      <alignment horizontal="right" vertical="center"/>
    </xf>
    <xf numFmtId="0" fontId="39" fillId="0" borderId="24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wrapText="1"/>
    </xf>
    <xf numFmtId="49" fontId="39" fillId="0" borderId="5" xfId="5" applyNumberFormat="1" applyFont="1" applyBorder="1" applyAlignment="1">
      <alignment horizontal="center" vertical="center" wrapText="1"/>
    </xf>
    <xf numFmtId="14" fontId="39" fillId="0" borderId="5" xfId="85" applyNumberFormat="1" applyFont="1" applyFill="1" applyBorder="1" applyAlignment="1">
      <alignment horizontal="center" vertical="center" wrapText="1"/>
    </xf>
    <xf numFmtId="0" fontId="39" fillId="0" borderId="5" xfId="85" applyNumberFormat="1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4" xfId="5" applyFont="1" applyBorder="1" applyAlignment="1">
      <alignment horizontal="center" vertical="center"/>
    </xf>
    <xf numFmtId="0" fontId="39" fillId="0" borderId="1" xfId="5" applyFont="1" applyBorder="1" applyAlignment="1">
      <alignment horizontal="left" vertical="center"/>
    </xf>
    <xf numFmtId="0" fontId="39" fillId="0" borderId="1" xfId="5" applyFont="1" applyBorder="1" applyAlignment="1">
      <alignment horizontal="center" vertical="center"/>
    </xf>
    <xf numFmtId="0" fontId="39" fillId="0" borderId="1" xfId="85" applyNumberFormat="1" applyFont="1" applyFill="1" applyBorder="1" applyAlignment="1">
      <alignment horizontal="center" vertical="center"/>
    </xf>
    <xf numFmtId="49" fontId="39" fillId="0" borderId="1" xfId="5" applyNumberFormat="1" applyFont="1" applyBorder="1" applyAlignment="1">
      <alignment horizontal="left" vertical="center"/>
    </xf>
    <xf numFmtId="14" fontId="39" fillId="0" borderId="1" xfId="85" applyNumberFormat="1" applyFont="1" applyFill="1" applyBorder="1" applyAlignment="1">
      <alignment horizontal="center" vertical="center"/>
    </xf>
    <xf numFmtId="0" fontId="39" fillId="0" borderId="1" xfId="85" applyNumberFormat="1" applyFont="1" applyFill="1" applyBorder="1" applyAlignment="1">
      <alignment horizontal="right" vertical="center"/>
    </xf>
    <xf numFmtId="0" fontId="39" fillId="0" borderId="2" xfId="0" applyFont="1" applyBorder="1" applyAlignment="1">
      <alignment horizontal="left" vertical="center"/>
    </xf>
    <xf numFmtId="0" fontId="39" fillId="0" borderId="0" xfId="0" applyFont="1"/>
    <xf numFmtId="44" fontId="39" fillId="0" borderId="1" xfId="79" applyFont="1" applyFill="1" applyBorder="1" applyAlignment="1">
      <alignment horizontal="right" vertical="center"/>
    </xf>
    <xf numFmtId="44" fontId="39" fillId="0" borderId="1" xfId="85" applyFont="1" applyFill="1" applyBorder="1" applyAlignment="1">
      <alignment horizontal="right" vertical="center"/>
    </xf>
    <xf numFmtId="164" fontId="39" fillId="0" borderId="1" xfId="5" applyNumberFormat="1" applyFont="1" applyBorder="1" applyAlignment="1">
      <alignment horizontal="left" vertical="center"/>
    </xf>
    <xf numFmtId="0" fontId="39" fillId="0" borderId="26" xfId="5" applyFont="1" applyBorder="1" applyAlignment="1">
      <alignment horizontal="left" vertical="center"/>
    </xf>
    <xf numFmtId="0" fontId="39" fillId="0" borderId="26" xfId="5" applyFont="1" applyBorder="1" applyAlignment="1">
      <alignment horizontal="center" vertical="center"/>
    </xf>
    <xf numFmtId="49" fontId="39" fillId="0" borderId="26" xfId="5" applyNumberFormat="1" applyFont="1" applyBorder="1" applyAlignment="1">
      <alignment horizontal="left" vertical="center"/>
    </xf>
    <xf numFmtId="44" fontId="39" fillId="0" borderId="26" xfId="79" applyFont="1" applyFill="1" applyBorder="1" applyAlignment="1">
      <alignment horizontal="right" vertical="center"/>
    </xf>
    <xf numFmtId="0" fontId="15" fillId="0" borderId="26" xfId="5" applyFont="1" applyBorder="1" applyAlignment="1">
      <alignment horizontal="left" vertical="top"/>
    </xf>
    <xf numFmtId="0" fontId="15" fillId="0" borderId="26" xfId="5" applyFont="1" applyBorder="1" applyAlignment="1">
      <alignment horizontal="center" vertical="center"/>
    </xf>
    <xf numFmtId="49" fontId="15" fillId="0" borderId="26" xfId="5" applyNumberFormat="1" applyFont="1" applyBorder="1" applyAlignment="1">
      <alignment horizontal="left" vertical="top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3" fontId="39" fillId="0" borderId="1" xfId="0" applyNumberFormat="1" applyFont="1" applyBorder="1" applyAlignment="1" applyProtection="1">
      <alignment horizontal="center" vertical="center"/>
      <protection locked="0"/>
    </xf>
    <xf numFmtId="14" fontId="39" fillId="7" borderId="26" xfId="85" applyNumberFormat="1" applyFont="1" applyFill="1" applyBorder="1" applyAlignment="1" applyProtection="1">
      <alignment horizontal="center" vertical="center"/>
      <protection locked="0"/>
    </xf>
    <xf numFmtId="14" fontId="39" fillId="7" borderId="26" xfId="85" applyNumberFormat="1" applyFont="1" applyFill="1" applyBorder="1" applyAlignment="1">
      <alignment horizontal="center" vertical="center"/>
    </xf>
    <xf numFmtId="44" fontId="39" fillId="0" borderId="26" xfId="79" applyFont="1" applyFill="1" applyBorder="1" applyAlignment="1" applyProtection="1">
      <alignment horizontal="right" vertical="center"/>
      <protection locked="0"/>
    </xf>
    <xf numFmtId="0" fontId="39" fillId="0" borderId="27" xfId="0" applyFont="1" applyBorder="1" applyAlignment="1">
      <alignment horizontal="left" vertical="center"/>
    </xf>
    <xf numFmtId="14" fontId="39" fillId="0" borderId="26" xfId="85" applyNumberFormat="1" applyFont="1" applyFill="1" applyBorder="1" applyAlignment="1" applyProtection="1">
      <alignment horizontal="center" vertical="center"/>
      <protection locked="0"/>
    </xf>
    <xf numFmtId="14" fontId="39" fillId="0" borderId="26" xfId="85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36" fillId="0" borderId="1" xfId="13" applyFont="1" applyBorder="1" applyAlignment="1">
      <alignment horizontal="center" vertical="center" wrapText="1"/>
    </xf>
    <xf numFmtId="164" fontId="39" fillId="0" borderId="0" xfId="0" applyNumberFormat="1" applyFont="1" applyAlignment="1">
      <alignment vertical="center" wrapText="1"/>
    </xf>
    <xf numFmtId="169" fontId="1" fillId="9" borderId="19" xfId="105" applyNumberFormat="1" applyFont="1" applyFill="1" applyBorder="1" applyAlignment="1">
      <alignment vertical="center"/>
    </xf>
    <xf numFmtId="164" fontId="4" fillId="9" borderId="19" xfId="1" applyNumberFormat="1" applyFont="1" applyFill="1" applyBorder="1" applyAlignment="1">
      <alignment horizontal="right" vertical="center"/>
    </xf>
    <xf numFmtId="164" fontId="4" fillId="9" borderId="1" xfId="1" applyNumberFormat="1" applyFont="1" applyFill="1" applyBorder="1" applyAlignment="1">
      <alignment horizontal="right" vertical="center"/>
    </xf>
    <xf numFmtId="164" fontId="4" fillId="7" borderId="19" xfId="1" applyNumberFormat="1" applyFont="1" applyFill="1" applyBorder="1" applyAlignment="1">
      <alignment horizontal="right" vertical="center"/>
    </xf>
    <xf numFmtId="164" fontId="4" fillId="7" borderId="1" xfId="1" applyNumberFormat="1" applyFont="1" applyFill="1" applyBorder="1" applyAlignment="1">
      <alignment horizontal="right" vertical="center"/>
    </xf>
    <xf numFmtId="164" fontId="4" fillId="7" borderId="13" xfId="1" applyNumberFormat="1" applyFont="1" applyFill="1" applyBorder="1" applyAlignment="1">
      <alignment horizontal="right" vertical="center"/>
    </xf>
    <xf numFmtId="164" fontId="4" fillId="8" borderId="1" xfId="1" applyNumberFormat="1" applyFont="1" applyFill="1" applyBorder="1" applyAlignment="1">
      <alignment horizontal="right" vertical="center"/>
    </xf>
    <xf numFmtId="169" fontId="29" fillId="12" borderId="12" xfId="1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5" fillId="8" borderId="19" xfId="1" applyFont="1" applyFill="1" applyBorder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27" fillId="8" borderId="1" xfId="5" applyFont="1" applyFill="1" applyBorder="1" applyAlignment="1">
      <alignment horizontal="center" vertical="center"/>
    </xf>
    <xf numFmtId="0" fontId="27" fillId="8" borderId="14" xfId="5" applyFont="1" applyFill="1" applyBorder="1" applyAlignment="1">
      <alignment horizontal="center" vertical="center" wrapText="1"/>
    </xf>
    <xf numFmtId="0" fontId="27" fillId="8" borderId="15" xfId="5" applyFont="1" applyFill="1" applyBorder="1" applyAlignment="1">
      <alignment horizontal="center" vertical="center" wrapText="1"/>
    </xf>
    <xf numFmtId="0" fontId="27" fillId="8" borderId="16" xfId="5" applyFont="1" applyFill="1" applyBorder="1" applyAlignment="1">
      <alignment horizontal="center" vertical="center" wrapText="1"/>
    </xf>
    <xf numFmtId="0" fontId="36" fillId="0" borderId="16" xfId="13" applyFont="1" applyBorder="1" applyAlignment="1">
      <alignment horizontal="center" vertical="center"/>
    </xf>
    <xf numFmtId="0" fontId="36" fillId="0" borderId="14" xfId="13" applyFont="1" applyBorder="1" applyAlignment="1">
      <alignment horizontal="center" vertical="center"/>
    </xf>
    <xf numFmtId="0" fontId="36" fillId="0" borderId="20" xfId="13" applyFont="1" applyBorder="1" applyAlignment="1">
      <alignment horizontal="center" vertical="center"/>
    </xf>
    <xf numFmtId="0" fontId="36" fillId="0" borderId="21" xfId="13" applyFont="1" applyBorder="1" applyAlignment="1">
      <alignment horizontal="center" vertical="center"/>
    </xf>
    <xf numFmtId="0" fontId="35" fillId="0" borderId="22" xfId="13" applyFont="1" applyBorder="1" applyAlignment="1">
      <alignment horizontal="center" vertical="center"/>
    </xf>
    <xf numFmtId="0" fontId="35" fillId="0" borderId="23" xfId="13" applyFont="1" applyBorder="1" applyAlignment="1">
      <alignment horizontal="center" vertical="center"/>
    </xf>
    <xf numFmtId="0" fontId="36" fillId="0" borderId="1" xfId="13" applyFont="1" applyBorder="1" applyAlignment="1">
      <alignment horizontal="center" vertical="center" wrapText="1"/>
    </xf>
    <xf numFmtId="0" fontId="36" fillId="0" borderId="26" xfId="13" applyFont="1" applyBorder="1" applyAlignment="1">
      <alignment horizontal="center" vertical="center" wrapText="1"/>
    </xf>
    <xf numFmtId="0" fontId="36" fillId="0" borderId="28" xfId="13" applyFont="1" applyBorder="1" applyAlignment="1">
      <alignment horizontal="center" vertical="center" wrapText="1"/>
    </xf>
    <xf numFmtId="0" fontId="36" fillId="0" borderId="5" xfId="13" applyFont="1" applyBorder="1" applyAlignment="1">
      <alignment horizontal="center" vertical="center" wrapText="1"/>
    </xf>
  </cellXfs>
  <cellStyles count="480">
    <cellStyle name="Excel Built-in Currency" xfId="14" xr:uid="{00000000-0005-0000-0000-000000000000}"/>
    <cellStyle name="Excel Built-in Hyperlink" xfId="15" xr:uid="{00000000-0005-0000-0000-000001000000}"/>
    <cellStyle name="Excel Built-in Normal" xfId="16" xr:uid="{00000000-0005-0000-0000-000002000000}"/>
    <cellStyle name="Excel Built-in Normal 1" xfId="17" xr:uid="{00000000-0005-0000-0000-000003000000}"/>
    <cellStyle name="Excel Built-in Normal 2" xfId="86" xr:uid="{00000000-0005-0000-0000-000004000000}"/>
    <cellStyle name="Heading" xfId="18" xr:uid="{00000000-0005-0000-0000-000005000000}"/>
    <cellStyle name="Heading1" xfId="19" xr:uid="{00000000-0005-0000-0000-000006000000}"/>
    <cellStyle name="Hiperłącze 2" xfId="8" xr:uid="{00000000-0005-0000-0000-000008000000}"/>
    <cellStyle name="Hiperłącze 2 2" xfId="20" xr:uid="{00000000-0005-0000-0000-000009000000}"/>
    <cellStyle name="Hiperłącze 3" xfId="21" xr:uid="{00000000-0005-0000-0000-00000A000000}"/>
    <cellStyle name="Normalny" xfId="0" builtinId="0"/>
    <cellStyle name="Normalny 10" xfId="22" xr:uid="{00000000-0005-0000-0000-00000C000000}"/>
    <cellStyle name="Normalny 11" xfId="7" xr:uid="{00000000-0005-0000-0000-00000D000000}"/>
    <cellStyle name="Normalny 11 2" xfId="23" xr:uid="{00000000-0005-0000-0000-00000E000000}"/>
    <cellStyle name="Normalny 12" xfId="24" xr:uid="{00000000-0005-0000-0000-00000F000000}"/>
    <cellStyle name="Normalny 13" xfId="25" xr:uid="{00000000-0005-0000-0000-000010000000}"/>
    <cellStyle name="Normalny 14" xfId="26" xr:uid="{00000000-0005-0000-0000-000011000000}"/>
    <cellStyle name="Normalny 16" xfId="27" xr:uid="{00000000-0005-0000-0000-000012000000}"/>
    <cellStyle name="Normalny 17" xfId="28" xr:uid="{00000000-0005-0000-0000-000013000000}"/>
    <cellStyle name="Normalny 18" xfId="29" xr:uid="{00000000-0005-0000-0000-000014000000}"/>
    <cellStyle name="Normalny 19" xfId="30" xr:uid="{00000000-0005-0000-0000-000015000000}"/>
    <cellStyle name="Normalny 2" xfId="1" xr:uid="{00000000-0005-0000-0000-000016000000}"/>
    <cellStyle name="Normalny 2 2" xfId="32" xr:uid="{00000000-0005-0000-0000-000017000000}"/>
    <cellStyle name="Normalny 2 2 2" xfId="84" xr:uid="{00000000-0005-0000-0000-000018000000}"/>
    <cellStyle name="Normalny 2 3" xfId="33" xr:uid="{00000000-0005-0000-0000-000019000000}"/>
    <cellStyle name="Normalny 2 4" xfId="34" xr:uid="{00000000-0005-0000-0000-00001A000000}"/>
    <cellStyle name="Normalny 2 4 2" xfId="35" xr:uid="{00000000-0005-0000-0000-00001B000000}"/>
    <cellStyle name="Normalny 2 5" xfId="31" xr:uid="{00000000-0005-0000-0000-00001C000000}"/>
    <cellStyle name="Normalny 20" xfId="36" xr:uid="{00000000-0005-0000-0000-00001D000000}"/>
    <cellStyle name="Normalny 21" xfId="37" xr:uid="{00000000-0005-0000-0000-00001E000000}"/>
    <cellStyle name="Normalny 22" xfId="38" xr:uid="{00000000-0005-0000-0000-00001F000000}"/>
    <cellStyle name="Normalny 23" xfId="39" xr:uid="{00000000-0005-0000-0000-000020000000}"/>
    <cellStyle name="Normalny 3" xfId="3" xr:uid="{00000000-0005-0000-0000-000021000000}"/>
    <cellStyle name="Normalny 3 2" xfId="5" xr:uid="{00000000-0005-0000-0000-000022000000}"/>
    <cellStyle name="Normalny 3 2 2" xfId="42" xr:uid="{00000000-0005-0000-0000-000023000000}"/>
    <cellStyle name="Normalny 3 2 3" xfId="41" xr:uid="{00000000-0005-0000-0000-000024000000}"/>
    <cellStyle name="Normalny 3 3" xfId="43" xr:uid="{00000000-0005-0000-0000-000025000000}"/>
    <cellStyle name="Normalny 3 4" xfId="44" xr:uid="{00000000-0005-0000-0000-000026000000}"/>
    <cellStyle name="Normalny 3 5" xfId="40" xr:uid="{00000000-0005-0000-0000-000027000000}"/>
    <cellStyle name="Normalny 4" xfId="12" xr:uid="{00000000-0005-0000-0000-000028000000}"/>
    <cellStyle name="Normalny 4 2" xfId="46" xr:uid="{00000000-0005-0000-0000-000029000000}"/>
    <cellStyle name="Normalny 4 3" xfId="47" xr:uid="{00000000-0005-0000-0000-00002A000000}"/>
    <cellStyle name="Normalny 4 4" xfId="45" xr:uid="{00000000-0005-0000-0000-00002B000000}"/>
    <cellStyle name="Normalny 4 5" xfId="83" xr:uid="{00000000-0005-0000-0000-00002C000000}"/>
    <cellStyle name="Normalny 5" xfId="48" xr:uid="{00000000-0005-0000-0000-00002D000000}"/>
    <cellStyle name="Normalny 6" xfId="49" xr:uid="{00000000-0005-0000-0000-00002E000000}"/>
    <cellStyle name="Normalny 6 2" xfId="50" xr:uid="{00000000-0005-0000-0000-00002F000000}"/>
    <cellStyle name="Normalny 7" xfId="51" xr:uid="{00000000-0005-0000-0000-000030000000}"/>
    <cellStyle name="Normalny 8" xfId="52" xr:uid="{00000000-0005-0000-0000-000031000000}"/>
    <cellStyle name="Normalny 9" xfId="13" xr:uid="{00000000-0005-0000-0000-000032000000}"/>
    <cellStyle name="Procentowy" xfId="80" builtinId="5"/>
    <cellStyle name="Procentowy 2" xfId="53" xr:uid="{00000000-0005-0000-0000-000034000000}"/>
    <cellStyle name="Procentowy 2 2" xfId="54" xr:uid="{00000000-0005-0000-0000-000035000000}"/>
    <cellStyle name="Result" xfId="55" xr:uid="{00000000-0005-0000-0000-000036000000}"/>
    <cellStyle name="Result2" xfId="56" xr:uid="{00000000-0005-0000-0000-000037000000}"/>
    <cellStyle name="Tekst objaśnienia" xfId="105" builtinId="53"/>
    <cellStyle name="Walutowy" xfId="79" builtinId="4"/>
    <cellStyle name="Walutowy 10" xfId="152" xr:uid="{84DE3987-FAC1-40FF-94CA-2C1208C4DCA0}"/>
    <cellStyle name="Walutowy 10 2" xfId="288" xr:uid="{D96E15AA-1DA8-4AF2-8FD7-43DF6A5DB59A}"/>
    <cellStyle name="Walutowy 10 3" xfId="424" xr:uid="{948023CC-89DA-4218-8151-DCB4358BA358}"/>
    <cellStyle name="Walutowy 11" xfId="186" xr:uid="{05D43480-1E46-44A0-9555-1F7F532EA355}"/>
    <cellStyle name="Walutowy 11 2" xfId="322" xr:uid="{F201A65C-7BB7-49DC-8E75-709D4911A7FF}"/>
    <cellStyle name="Walutowy 11 3" xfId="458" xr:uid="{193DE752-CC1B-4043-A981-6802F599316E}"/>
    <cellStyle name="Walutowy 12" xfId="220" xr:uid="{4867E328-EF1E-4DCF-B979-356C05168B67}"/>
    <cellStyle name="Walutowy 13" xfId="356" xr:uid="{77A30EAB-5337-452C-BD54-C906BEC5F497}"/>
    <cellStyle name="Walutowy 2" xfId="2" xr:uid="{00000000-0005-0000-0000-000039000000}"/>
    <cellStyle name="Walutowy 2 10" xfId="140" xr:uid="{1BFB47DA-2A5F-4032-8E4C-7C3835154779}"/>
    <cellStyle name="Walutowy 2 10 2" xfId="276" xr:uid="{522CE618-C0C6-4D6D-BEEA-6C5E420D4247}"/>
    <cellStyle name="Walutowy 2 10 3" xfId="412" xr:uid="{620D74D6-7F16-480C-98A4-C52839F19F33}"/>
    <cellStyle name="Walutowy 2 11" xfId="174" xr:uid="{87A5A67D-A2A0-4D7E-AB20-E4C7A53C970A}"/>
    <cellStyle name="Walutowy 2 11 2" xfId="310" xr:uid="{74A7401D-7D8A-4983-88FD-0495B5A4FB29}"/>
    <cellStyle name="Walutowy 2 11 3" xfId="446" xr:uid="{8329A3E3-7A9E-422F-B3CA-0A4BE4F36FE0}"/>
    <cellStyle name="Walutowy 2 12" xfId="208" xr:uid="{7991630F-C740-4C34-AACF-8A439CC69457}"/>
    <cellStyle name="Walutowy 2 13" xfId="344" xr:uid="{72EACDB4-D288-425E-8B53-19A36A42A7A3}"/>
    <cellStyle name="Walutowy 2 2" xfId="9" xr:uid="{00000000-0005-0000-0000-00003A000000}"/>
    <cellStyle name="Walutowy 2 2 10" xfId="347" xr:uid="{B5FC0D45-34C7-47A6-B056-13F701074C4E}"/>
    <cellStyle name="Walutowy 2 2 2" xfId="59" xr:uid="{00000000-0005-0000-0000-00003B000000}"/>
    <cellStyle name="Walutowy 2 2 3" xfId="58" xr:uid="{00000000-0005-0000-0000-00003C000000}"/>
    <cellStyle name="Walutowy 2 2 4" xfId="76" xr:uid="{00000000-0005-0000-0000-00003D000000}"/>
    <cellStyle name="Walutowy 2 2 4 2" xfId="97" xr:uid="{00000000-0005-0000-0000-00003E000000}"/>
    <cellStyle name="Walutowy 2 2 4 2 2" xfId="132" xr:uid="{07C37543-6DAB-4E87-A607-A1F39A45BA26}"/>
    <cellStyle name="Walutowy 2 2 4 2 2 2" xfId="268" xr:uid="{041705CA-98A8-4A3C-8D40-0533A07B2356}"/>
    <cellStyle name="Walutowy 2 2 4 2 2 3" xfId="404" xr:uid="{CBC98F65-A36D-40C7-B68C-4149678E611A}"/>
    <cellStyle name="Walutowy 2 2 4 2 3" xfId="166" xr:uid="{4E473524-0FE7-4BD7-8100-30FCED76F04E}"/>
    <cellStyle name="Walutowy 2 2 4 2 3 2" xfId="302" xr:uid="{FBA197CF-20BB-40BB-A1A1-DED51924B83D}"/>
    <cellStyle name="Walutowy 2 2 4 2 3 3" xfId="438" xr:uid="{0837BE22-32B8-4D21-9904-2ED1FADB7909}"/>
    <cellStyle name="Walutowy 2 2 4 2 4" xfId="200" xr:uid="{49CBB71B-0A47-498C-B3C2-2B4E7553E7DF}"/>
    <cellStyle name="Walutowy 2 2 4 2 4 2" xfId="336" xr:uid="{E1CF3189-93C4-4A68-B6C2-761AB16254A0}"/>
    <cellStyle name="Walutowy 2 2 4 2 4 3" xfId="472" xr:uid="{3061AA07-5880-45E3-A76D-6FF5EDAB18FA}"/>
    <cellStyle name="Walutowy 2 2 4 2 5" xfId="234" xr:uid="{7AE28BCA-38A0-4DBE-8A14-6A50887FD61D}"/>
    <cellStyle name="Walutowy 2 2 4 2 6" xfId="370" xr:uid="{B3435FDD-8897-4F51-B906-40F3C3B594D0}"/>
    <cellStyle name="Walutowy 2 2 4 3" xfId="115" xr:uid="{7D924F1F-1E0F-40C1-BBCE-D0DC856AE195}"/>
    <cellStyle name="Walutowy 2 2 4 3 2" xfId="251" xr:uid="{84DF005C-D751-4619-9344-070110C931EC}"/>
    <cellStyle name="Walutowy 2 2 4 3 3" xfId="387" xr:uid="{2A91CE01-106F-48B8-A653-DDDBF536838D}"/>
    <cellStyle name="Walutowy 2 2 4 4" xfId="149" xr:uid="{72F2D8CD-504E-47DD-8F32-87EA5BCB0124}"/>
    <cellStyle name="Walutowy 2 2 4 4 2" xfId="285" xr:uid="{425E39F8-A311-4863-A354-09092DF3C805}"/>
    <cellStyle name="Walutowy 2 2 4 4 3" xfId="421" xr:uid="{9C8F08D4-E4C9-4539-9700-2E2F3C6DBDAF}"/>
    <cellStyle name="Walutowy 2 2 4 5" xfId="183" xr:uid="{0A633139-93A4-4882-A96C-DE1B04F68690}"/>
    <cellStyle name="Walutowy 2 2 4 5 2" xfId="319" xr:uid="{4EBAEC9D-D26A-434E-B0C8-6FB2C712BA24}"/>
    <cellStyle name="Walutowy 2 2 4 5 3" xfId="455" xr:uid="{F29BB7A6-D288-4E81-B758-D806CFF2A94C}"/>
    <cellStyle name="Walutowy 2 2 4 6" xfId="217" xr:uid="{2E78C031-3653-4CF3-A365-5CCD2BC690EB}"/>
    <cellStyle name="Walutowy 2 2 4 7" xfId="353" xr:uid="{CC4434EC-B1C5-4EB2-B4A0-C53BD69FE4E4}"/>
    <cellStyle name="Walutowy 2 2 5" xfId="91" xr:uid="{00000000-0005-0000-0000-00003F000000}"/>
    <cellStyle name="Walutowy 2 2 5 2" xfId="126" xr:uid="{EEB64001-FFEE-4C48-A676-125BAEB3CAE8}"/>
    <cellStyle name="Walutowy 2 2 5 2 2" xfId="262" xr:uid="{636A83D6-B870-476D-A58A-4FED73E899B5}"/>
    <cellStyle name="Walutowy 2 2 5 2 3" xfId="398" xr:uid="{4262EE06-743A-4D92-94D8-4824B47F5983}"/>
    <cellStyle name="Walutowy 2 2 5 3" xfId="160" xr:uid="{EFB0CFE0-54E9-4226-B5BF-7A2D9F5A7BEC}"/>
    <cellStyle name="Walutowy 2 2 5 3 2" xfId="296" xr:uid="{7AEB4137-409B-41AF-B08F-C9AAF7438D0B}"/>
    <cellStyle name="Walutowy 2 2 5 3 3" xfId="432" xr:uid="{D8E0E1E9-DE92-449F-B35A-CC5BB701C055}"/>
    <cellStyle name="Walutowy 2 2 5 4" xfId="194" xr:uid="{AED7779E-E31B-4453-8DBD-04B8F1704494}"/>
    <cellStyle name="Walutowy 2 2 5 4 2" xfId="330" xr:uid="{99C4F8B8-2F73-4328-B4D3-B67232671A9A}"/>
    <cellStyle name="Walutowy 2 2 5 4 3" xfId="466" xr:uid="{91F61068-8828-4C0E-83B2-D483D5B38DE2}"/>
    <cellStyle name="Walutowy 2 2 5 5" xfId="228" xr:uid="{A9C28267-9BC9-474E-990B-5198E94326BE}"/>
    <cellStyle name="Walutowy 2 2 5 6" xfId="364" xr:uid="{39E4B088-CAAC-4AFE-85F2-D931215177BD}"/>
    <cellStyle name="Walutowy 2 2 6" xfId="109" xr:uid="{B2D0F277-2ECF-41F5-B6A9-0526B2AF68BF}"/>
    <cellStyle name="Walutowy 2 2 6 2" xfId="245" xr:uid="{0344416A-0D2B-402C-BAEB-F1453F0D713A}"/>
    <cellStyle name="Walutowy 2 2 6 3" xfId="381" xr:uid="{21C0AE9E-9490-4997-8AD3-C3665978FC08}"/>
    <cellStyle name="Walutowy 2 2 7" xfId="143" xr:uid="{AE15D9B9-9249-4A98-BF4E-4724023FD952}"/>
    <cellStyle name="Walutowy 2 2 7 2" xfId="279" xr:uid="{BC408353-1064-4022-B877-85B7A706EC53}"/>
    <cellStyle name="Walutowy 2 2 7 3" xfId="415" xr:uid="{00711DD3-05BF-4C08-A317-8652F2C47782}"/>
    <cellStyle name="Walutowy 2 2 8" xfId="177" xr:uid="{66E5A7D1-AE68-4B56-8CD7-EB60EBC06010}"/>
    <cellStyle name="Walutowy 2 2 8 2" xfId="313" xr:uid="{7CD2ED9E-AF21-4236-A836-AF65C0A98385}"/>
    <cellStyle name="Walutowy 2 2 8 3" xfId="449" xr:uid="{88B27B64-59BA-40F0-B299-F4CB53438947}"/>
    <cellStyle name="Walutowy 2 2 9" xfId="211" xr:uid="{C924C4B2-E7A2-43DC-94D0-8736B0482558}"/>
    <cellStyle name="Walutowy 2 3" xfId="60" xr:uid="{00000000-0005-0000-0000-000040000000}"/>
    <cellStyle name="Walutowy 2 4" xfId="61" xr:uid="{00000000-0005-0000-0000-000041000000}"/>
    <cellStyle name="Walutowy 2 5" xfId="57" xr:uid="{00000000-0005-0000-0000-000042000000}"/>
    <cellStyle name="Walutowy 2 6" xfId="73" xr:uid="{00000000-0005-0000-0000-000043000000}"/>
    <cellStyle name="Walutowy 2 6 2" xfId="94" xr:uid="{00000000-0005-0000-0000-000044000000}"/>
    <cellStyle name="Walutowy 2 6 2 2" xfId="129" xr:uid="{02BA6A5A-EFDD-4B24-9CD1-79D0E918F7FD}"/>
    <cellStyle name="Walutowy 2 6 2 2 2" xfId="265" xr:uid="{B38FE231-15AA-4A62-9CE8-504F1DC7C9A7}"/>
    <cellStyle name="Walutowy 2 6 2 2 3" xfId="401" xr:uid="{9CE0E0E4-AF54-46B6-B184-47C6D74F5F45}"/>
    <cellStyle name="Walutowy 2 6 2 3" xfId="163" xr:uid="{91D54AE2-05C0-435F-8A01-DD0F8543C97D}"/>
    <cellStyle name="Walutowy 2 6 2 3 2" xfId="299" xr:uid="{CDB900DA-8336-435E-A1FD-B2E7A4913B89}"/>
    <cellStyle name="Walutowy 2 6 2 3 3" xfId="435" xr:uid="{17BB444C-B146-4760-B622-4AB75D3375F2}"/>
    <cellStyle name="Walutowy 2 6 2 4" xfId="197" xr:uid="{49499E37-ABBE-43F9-BEBE-BEC44BCBEBA7}"/>
    <cellStyle name="Walutowy 2 6 2 4 2" xfId="333" xr:uid="{15FD575A-D486-411C-8F0B-A6F46037A0D7}"/>
    <cellStyle name="Walutowy 2 6 2 4 3" xfId="469" xr:uid="{6A0F0D22-17CE-4497-96EB-5360E2F65B72}"/>
    <cellStyle name="Walutowy 2 6 2 5" xfId="231" xr:uid="{74EBF02B-F222-41B4-9E04-281F47675136}"/>
    <cellStyle name="Walutowy 2 6 2 6" xfId="367" xr:uid="{E36D5B32-0463-4D06-9F23-C2B3B0F4D6B4}"/>
    <cellStyle name="Walutowy 2 6 3" xfId="112" xr:uid="{64FF3EF2-24EB-4DFE-84D0-DECAF2E9041C}"/>
    <cellStyle name="Walutowy 2 6 3 2" xfId="248" xr:uid="{A80817B4-4042-4350-B09F-BE7E07ADA382}"/>
    <cellStyle name="Walutowy 2 6 3 3" xfId="384" xr:uid="{A798A933-5179-41F5-A131-24695DCCBE59}"/>
    <cellStyle name="Walutowy 2 6 4" xfId="146" xr:uid="{D11155BD-44F8-4912-8DE3-183C5FDB9E97}"/>
    <cellStyle name="Walutowy 2 6 4 2" xfId="282" xr:uid="{30C15C89-43F3-4A2A-9BB7-B1B84EC12EF0}"/>
    <cellStyle name="Walutowy 2 6 4 3" xfId="418" xr:uid="{409311ED-E855-4FB4-B54B-5C2BCC6825AD}"/>
    <cellStyle name="Walutowy 2 6 5" xfId="180" xr:uid="{FAA5A669-A566-4754-B44C-B28BBB17B9DE}"/>
    <cellStyle name="Walutowy 2 6 5 2" xfId="316" xr:uid="{DC34103D-9E7C-40F1-B407-67C6E7559076}"/>
    <cellStyle name="Walutowy 2 6 5 3" xfId="452" xr:uid="{F5DAEC71-B4CC-4E5E-B3EC-5ADE709A1B0F}"/>
    <cellStyle name="Walutowy 2 6 6" xfId="214" xr:uid="{3276B422-093F-44B8-9E9E-099F3BF3BD2C}"/>
    <cellStyle name="Walutowy 2 6 7" xfId="350" xr:uid="{FEF6BFCC-9EAB-4113-ADF9-DC2A06332441}"/>
    <cellStyle name="Walutowy 2 7" xfId="81" xr:uid="{00000000-0005-0000-0000-000045000000}"/>
    <cellStyle name="Walutowy 2 7 2" xfId="101" xr:uid="{00000000-0005-0000-0000-000046000000}"/>
    <cellStyle name="Walutowy 2 7 2 2" xfId="136" xr:uid="{3D96CF6C-E133-42D5-8C74-81D4E554B198}"/>
    <cellStyle name="Walutowy 2 7 2 2 2" xfId="272" xr:uid="{636C4168-CE3B-4713-8C97-0E73BBD862C1}"/>
    <cellStyle name="Walutowy 2 7 2 2 3" xfId="408" xr:uid="{FA8F56B5-9301-4130-9353-535F698FBD1B}"/>
    <cellStyle name="Walutowy 2 7 2 3" xfId="170" xr:uid="{1B0F8012-ACD3-4E7A-9C12-C0441C42FF21}"/>
    <cellStyle name="Walutowy 2 7 2 3 2" xfId="306" xr:uid="{EF6387F8-E8C5-40F4-8785-2DF47378A773}"/>
    <cellStyle name="Walutowy 2 7 2 3 3" xfId="442" xr:uid="{1C339CB9-871C-4450-8116-96450C273672}"/>
    <cellStyle name="Walutowy 2 7 2 4" xfId="204" xr:uid="{5B21C139-F25B-4FC9-9F2D-62B3AF585495}"/>
    <cellStyle name="Walutowy 2 7 2 4 2" xfId="340" xr:uid="{490C8848-24C8-4F40-9C7B-E1F382A73CF5}"/>
    <cellStyle name="Walutowy 2 7 2 4 3" xfId="476" xr:uid="{437BF610-BFF6-484E-9DA8-E0A88C49898D}"/>
    <cellStyle name="Walutowy 2 7 2 5" xfId="238" xr:uid="{B61ADD58-4131-4BA8-9D51-FA38113564AD}"/>
    <cellStyle name="Walutowy 2 7 2 6" xfId="374" xr:uid="{49BD7D6F-4251-4871-A2D8-F5F79C63FE47}"/>
    <cellStyle name="Walutowy 2 7 3" xfId="119" xr:uid="{21F42F57-4C27-4437-824D-967DAF049527}"/>
    <cellStyle name="Walutowy 2 7 3 2" xfId="255" xr:uid="{19EDE5AE-4C6A-4CC8-A24D-46C11A909445}"/>
    <cellStyle name="Walutowy 2 7 3 3" xfId="391" xr:uid="{AC98BD94-3B17-4F4F-960C-D93C2C612867}"/>
    <cellStyle name="Walutowy 2 7 4" xfId="153" xr:uid="{F3C81DCB-BBDF-44C2-B2FF-C6E54D10C365}"/>
    <cellStyle name="Walutowy 2 7 4 2" xfId="289" xr:uid="{4A82DCE8-ACE5-4485-A4CF-EFCA2BAC1427}"/>
    <cellStyle name="Walutowy 2 7 4 3" xfId="425" xr:uid="{4FBB77F1-160C-4C49-A650-49722F6466BE}"/>
    <cellStyle name="Walutowy 2 7 5" xfId="187" xr:uid="{6EC38942-EF5D-4B18-9C41-ED9DC41E37F5}"/>
    <cellStyle name="Walutowy 2 7 5 2" xfId="323" xr:uid="{E97F1709-05AF-4367-86AA-931DB9FC3622}"/>
    <cellStyle name="Walutowy 2 7 5 3" xfId="459" xr:uid="{21E4CDF8-262F-4E99-902E-921077DAB4AE}"/>
    <cellStyle name="Walutowy 2 7 6" xfId="221" xr:uid="{8E87EA40-DE91-4AD7-9345-79F425A54CB3}"/>
    <cellStyle name="Walutowy 2 7 7" xfId="357" xr:uid="{6BD69B53-2B28-4DC3-90F7-7BBEA2A8097B}"/>
    <cellStyle name="Walutowy 2 8" xfId="88" xr:uid="{00000000-0005-0000-0000-000047000000}"/>
    <cellStyle name="Walutowy 2 8 2" xfId="123" xr:uid="{1E24A940-6488-43F4-813A-3BAFD856F6A5}"/>
    <cellStyle name="Walutowy 2 8 2 2" xfId="259" xr:uid="{732CA80D-AFE6-45FD-BD81-FA0C847675CF}"/>
    <cellStyle name="Walutowy 2 8 2 3" xfId="395" xr:uid="{F433C623-DC7B-4C12-A3B2-94AF8EFE5C00}"/>
    <cellStyle name="Walutowy 2 8 3" xfId="157" xr:uid="{D96078AB-5EA1-430E-B253-C5C6DB6C2697}"/>
    <cellStyle name="Walutowy 2 8 3 2" xfId="293" xr:uid="{C165624E-3BDA-4A11-8DE2-B6983D8DD858}"/>
    <cellStyle name="Walutowy 2 8 3 3" xfId="429" xr:uid="{2A2071C2-430A-4B8C-80A2-4D43FE06655C}"/>
    <cellStyle name="Walutowy 2 8 4" xfId="191" xr:uid="{FC8A401A-79BF-4B55-9435-8D701D4363E4}"/>
    <cellStyle name="Walutowy 2 8 4 2" xfId="327" xr:uid="{C0C14E28-2C5D-4222-92DB-893419E06C7A}"/>
    <cellStyle name="Walutowy 2 8 4 3" xfId="463" xr:uid="{39C5F146-7774-459E-A05E-15201B8DF1E6}"/>
    <cellStyle name="Walutowy 2 8 5" xfId="225" xr:uid="{B691429D-C589-4365-A6F0-DD058004E678}"/>
    <cellStyle name="Walutowy 2 8 6" xfId="361" xr:uid="{5FDDA61A-AEC7-445E-AB34-C661863CDEA1}"/>
    <cellStyle name="Walutowy 2 9" xfId="106" xr:uid="{11A4C146-37AF-4204-A8AD-27BB8030F64B}"/>
    <cellStyle name="Walutowy 2 9 2" xfId="242" xr:uid="{876C209A-1E0D-4496-A73D-4F805F4C985F}"/>
    <cellStyle name="Walutowy 2 9 3" xfId="378" xr:uid="{DE71F1CF-B0E9-4231-9C57-402DFA9E7476}"/>
    <cellStyle name="Walutowy 3" xfId="4" xr:uid="{00000000-0005-0000-0000-000048000000}"/>
    <cellStyle name="Walutowy 3 10" xfId="141" xr:uid="{DA68112E-250D-43A8-AEE7-163DF27C137D}"/>
    <cellStyle name="Walutowy 3 10 2" xfId="277" xr:uid="{DD9A14F3-383F-4F38-B34E-7F231672F444}"/>
    <cellStyle name="Walutowy 3 10 3" xfId="413" xr:uid="{B3586CDC-DF73-4CA7-885E-1215220472CE}"/>
    <cellStyle name="Walutowy 3 11" xfId="175" xr:uid="{8D5B19AB-C8C4-4969-B974-793DADEA45A2}"/>
    <cellStyle name="Walutowy 3 11 2" xfId="311" xr:uid="{36660C63-EA7A-410B-A6E7-B2C924D9782E}"/>
    <cellStyle name="Walutowy 3 11 3" xfId="447" xr:uid="{D6238ECC-B8C2-4C3E-8163-37AEAC795AE0}"/>
    <cellStyle name="Walutowy 3 12" xfId="209" xr:uid="{32DB0325-D448-41A0-9ABF-D8C555F54C1D}"/>
    <cellStyle name="Walutowy 3 13" xfId="345" xr:uid="{6F87B1B8-C2B0-4860-B2E3-A8AE0186FF7E}"/>
    <cellStyle name="Walutowy 3 2" xfId="6" xr:uid="{00000000-0005-0000-0000-000049000000}"/>
    <cellStyle name="Walutowy 3 2 10" xfId="176" xr:uid="{77834179-28F4-4EEF-A206-B1F8758C2335}"/>
    <cellStyle name="Walutowy 3 2 10 2" xfId="312" xr:uid="{88869DC4-0475-42F5-981F-62EC0C646007}"/>
    <cellStyle name="Walutowy 3 2 10 3" xfId="448" xr:uid="{C0765E40-E290-4668-BB0D-F95CB84B636F}"/>
    <cellStyle name="Walutowy 3 2 11" xfId="210" xr:uid="{C4D7B05C-94C1-4E9A-8145-11478A8D6833}"/>
    <cellStyle name="Walutowy 3 2 12" xfId="346" xr:uid="{67C1CF65-0A30-48C8-B135-2D4FE680008E}"/>
    <cellStyle name="Walutowy 3 2 2" xfId="11" xr:uid="{00000000-0005-0000-0000-00004A000000}"/>
    <cellStyle name="Walutowy 3 2 2 2" xfId="64" xr:uid="{00000000-0005-0000-0000-00004B000000}"/>
    <cellStyle name="Walutowy 3 2 2 3" xfId="78" xr:uid="{00000000-0005-0000-0000-00004C000000}"/>
    <cellStyle name="Walutowy 3 2 2 3 2" xfId="99" xr:uid="{00000000-0005-0000-0000-00004D000000}"/>
    <cellStyle name="Walutowy 3 2 2 3 2 2" xfId="134" xr:uid="{8FA44FE8-63D0-447C-8F83-63D576B32471}"/>
    <cellStyle name="Walutowy 3 2 2 3 2 2 2" xfId="270" xr:uid="{189FBDB9-5A07-471F-A066-C329D6ECBC38}"/>
    <cellStyle name="Walutowy 3 2 2 3 2 2 3" xfId="406" xr:uid="{ACBCAA51-84C0-43C4-95CA-94F8D87DBB2F}"/>
    <cellStyle name="Walutowy 3 2 2 3 2 3" xfId="168" xr:uid="{E6C4DAC4-B77E-4165-B13E-A40DC6582D39}"/>
    <cellStyle name="Walutowy 3 2 2 3 2 3 2" xfId="304" xr:uid="{DDAF6F1D-9C33-4F18-9463-5E749D200384}"/>
    <cellStyle name="Walutowy 3 2 2 3 2 3 3" xfId="440" xr:uid="{F106DF67-10B7-4B33-8D3B-2F55BC5106E8}"/>
    <cellStyle name="Walutowy 3 2 2 3 2 4" xfId="202" xr:uid="{2B18306C-DB6B-4008-B657-E4596004C895}"/>
    <cellStyle name="Walutowy 3 2 2 3 2 4 2" xfId="338" xr:uid="{5216E373-72E2-422F-B441-4B621D8123E5}"/>
    <cellStyle name="Walutowy 3 2 2 3 2 4 3" xfId="474" xr:uid="{6A157517-85F8-4322-AC0D-EF7326872518}"/>
    <cellStyle name="Walutowy 3 2 2 3 2 5" xfId="236" xr:uid="{5A2D43AD-10EF-419E-AD04-F9F3ABDC3DA5}"/>
    <cellStyle name="Walutowy 3 2 2 3 2 6" xfId="372" xr:uid="{3A50E1EF-0B1C-463B-9D16-E3477EC6C3EA}"/>
    <cellStyle name="Walutowy 3 2 2 3 3" xfId="117" xr:uid="{CB1350E2-D4F8-4F00-B8C9-2E58682A9D89}"/>
    <cellStyle name="Walutowy 3 2 2 3 3 2" xfId="253" xr:uid="{6667B3E8-CED9-42B9-AF27-53AAAC4C578F}"/>
    <cellStyle name="Walutowy 3 2 2 3 3 3" xfId="389" xr:uid="{C7A2A82A-87D2-4809-AC8B-10DBBDFF974E}"/>
    <cellStyle name="Walutowy 3 2 2 3 4" xfId="151" xr:uid="{47B69F9C-E313-43DD-B6E3-ABAE25725516}"/>
    <cellStyle name="Walutowy 3 2 2 3 4 2" xfId="287" xr:uid="{0E837D0C-B391-4A31-8426-82C85C1F523B}"/>
    <cellStyle name="Walutowy 3 2 2 3 4 3" xfId="423" xr:uid="{ABC7404E-7C8C-4A5B-8BB2-F14F376481F1}"/>
    <cellStyle name="Walutowy 3 2 2 3 5" xfId="185" xr:uid="{C387A099-7A53-445C-8A63-15C37461ADF6}"/>
    <cellStyle name="Walutowy 3 2 2 3 5 2" xfId="321" xr:uid="{17283321-0C39-4DA4-95C3-ACA73B24F9BD}"/>
    <cellStyle name="Walutowy 3 2 2 3 5 3" xfId="457" xr:uid="{917E243A-8D91-4C6E-AFD0-F8EEE719CE0B}"/>
    <cellStyle name="Walutowy 3 2 2 3 6" xfId="219" xr:uid="{2FAF9336-37A4-41D2-851F-0B5167B2BA92}"/>
    <cellStyle name="Walutowy 3 2 2 3 7" xfId="355" xr:uid="{0DE66F6E-97BF-4EE8-AF5B-50701A312B69}"/>
    <cellStyle name="Walutowy 3 2 2 4" xfId="93" xr:uid="{00000000-0005-0000-0000-00004E000000}"/>
    <cellStyle name="Walutowy 3 2 2 4 2" xfId="128" xr:uid="{549DF199-0D25-4DE6-B6AE-35449FEF131F}"/>
    <cellStyle name="Walutowy 3 2 2 4 2 2" xfId="264" xr:uid="{0130299B-3AF6-4A60-B027-982594A6597E}"/>
    <cellStyle name="Walutowy 3 2 2 4 2 3" xfId="400" xr:uid="{26B32440-A29C-4CDA-AE0A-67F60EEEE8C2}"/>
    <cellStyle name="Walutowy 3 2 2 4 3" xfId="162" xr:uid="{03D97F52-5901-4999-BB41-C01507D5D618}"/>
    <cellStyle name="Walutowy 3 2 2 4 3 2" xfId="298" xr:uid="{FFE0E854-E3ED-41E2-8EC0-71E82F5442E3}"/>
    <cellStyle name="Walutowy 3 2 2 4 3 3" xfId="434" xr:uid="{60EB8637-C575-45D2-81F2-9120CDC612B9}"/>
    <cellStyle name="Walutowy 3 2 2 4 4" xfId="196" xr:uid="{EE15D92F-2CA4-45E7-881F-9A5D954E0C1F}"/>
    <cellStyle name="Walutowy 3 2 2 4 4 2" xfId="332" xr:uid="{47E601A4-3FA2-4A3F-84B3-1772F414147F}"/>
    <cellStyle name="Walutowy 3 2 2 4 4 3" xfId="468" xr:uid="{274E46A8-5ACA-4B49-9ADD-33993B349E63}"/>
    <cellStyle name="Walutowy 3 2 2 4 5" xfId="230" xr:uid="{CDB2C246-CAAC-4849-9CF0-AABC2E17D614}"/>
    <cellStyle name="Walutowy 3 2 2 4 6" xfId="366" xr:uid="{971BFD1D-2AE4-42B1-A138-8E1709C7DDC9}"/>
    <cellStyle name="Walutowy 3 2 2 5" xfId="111" xr:uid="{BE0EE068-9BC9-4216-A27A-D420FB4B31BE}"/>
    <cellStyle name="Walutowy 3 2 2 5 2" xfId="247" xr:uid="{8BD9D31C-C4C1-4FFC-8AAB-4EF074F88537}"/>
    <cellStyle name="Walutowy 3 2 2 5 3" xfId="383" xr:uid="{6FF3FB22-E508-4DF9-941C-A0A87CD4A5DF}"/>
    <cellStyle name="Walutowy 3 2 2 6" xfId="145" xr:uid="{22BC0E92-0E81-467E-9855-2F787D7D1FE5}"/>
    <cellStyle name="Walutowy 3 2 2 6 2" xfId="281" xr:uid="{8F33AD12-91F0-424A-9BE5-6D9AE0D7DE1A}"/>
    <cellStyle name="Walutowy 3 2 2 6 3" xfId="417" xr:uid="{D431F8A6-ADB9-467F-999E-B6F7A7BAC0A1}"/>
    <cellStyle name="Walutowy 3 2 2 7" xfId="179" xr:uid="{0C96151D-C86A-4DB5-98D0-D9F0A897442F}"/>
    <cellStyle name="Walutowy 3 2 2 7 2" xfId="315" xr:uid="{75A10359-B6CE-4EF6-BB67-AD65BF1085D3}"/>
    <cellStyle name="Walutowy 3 2 2 7 3" xfId="451" xr:uid="{65EBE029-DCE2-4274-BB0F-0111A527B2F0}"/>
    <cellStyle name="Walutowy 3 2 2 8" xfId="213" xr:uid="{29E770D4-A7F4-43F8-9138-D50D397AA2BF}"/>
    <cellStyle name="Walutowy 3 2 2 9" xfId="349" xr:uid="{215DBF22-45FC-46D4-90FC-BE6596328846}"/>
    <cellStyle name="Walutowy 3 2 3" xfId="65" xr:uid="{00000000-0005-0000-0000-00004F000000}"/>
    <cellStyle name="Walutowy 3 2 4" xfId="63" xr:uid="{00000000-0005-0000-0000-000050000000}"/>
    <cellStyle name="Walutowy 3 2 5" xfId="75" xr:uid="{00000000-0005-0000-0000-000051000000}"/>
    <cellStyle name="Walutowy 3 2 5 2" xfId="96" xr:uid="{00000000-0005-0000-0000-000052000000}"/>
    <cellStyle name="Walutowy 3 2 5 2 2" xfId="131" xr:uid="{A9182AB2-73E6-46C6-A595-13B3AE3734A4}"/>
    <cellStyle name="Walutowy 3 2 5 2 2 2" xfId="267" xr:uid="{5E54194D-CBEB-4274-88F7-93C58F017132}"/>
    <cellStyle name="Walutowy 3 2 5 2 2 3" xfId="403" xr:uid="{DF5E7D23-235E-4777-9FC3-2249E81DCD38}"/>
    <cellStyle name="Walutowy 3 2 5 2 3" xfId="165" xr:uid="{D69EE853-E14D-433D-91A8-9B2506FA92ED}"/>
    <cellStyle name="Walutowy 3 2 5 2 3 2" xfId="301" xr:uid="{F964E3CE-4DF9-489F-AB72-0174029A15DA}"/>
    <cellStyle name="Walutowy 3 2 5 2 3 3" xfId="437" xr:uid="{2A28E84E-D611-43C2-983F-113C8FFA1964}"/>
    <cellStyle name="Walutowy 3 2 5 2 4" xfId="199" xr:uid="{4B2D1E03-501B-418B-8531-1A8E173074F6}"/>
    <cellStyle name="Walutowy 3 2 5 2 4 2" xfId="335" xr:uid="{34C53395-597B-42D9-B3C8-B395BCDDD90D}"/>
    <cellStyle name="Walutowy 3 2 5 2 4 3" xfId="471" xr:uid="{1BDA7133-4E0D-41D5-BB9D-4A70D3CAB774}"/>
    <cellStyle name="Walutowy 3 2 5 2 5" xfId="233" xr:uid="{8DA567B7-117F-4978-BA17-95626BAD4720}"/>
    <cellStyle name="Walutowy 3 2 5 2 6" xfId="369" xr:uid="{76A909DD-1E62-4CC2-A8F7-E12684B25093}"/>
    <cellStyle name="Walutowy 3 2 5 3" xfId="114" xr:uid="{AEBA5785-2871-49A3-B6AA-CA7BA6770FFB}"/>
    <cellStyle name="Walutowy 3 2 5 3 2" xfId="250" xr:uid="{371E6C00-37FC-432B-9275-3A6FFD112716}"/>
    <cellStyle name="Walutowy 3 2 5 3 3" xfId="386" xr:uid="{A2D61F9F-6C07-4C51-9372-3EB38742D100}"/>
    <cellStyle name="Walutowy 3 2 5 4" xfId="148" xr:uid="{73BE7E3F-FDF4-4D52-BD05-E228D276C6B8}"/>
    <cellStyle name="Walutowy 3 2 5 4 2" xfId="284" xr:uid="{96EC3D1F-E112-4EC0-826E-B23F51C8382A}"/>
    <cellStyle name="Walutowy 3 2 5 4 3" xfId="420" xr:uid="{D675B8E5-4540-446C-9ACB-EE7FF19BF3A5}"/>
    <cellStyle name="Walutowy 3 2 5 5" xfId="182" xr:uid="{D66C08FE-5DEC-4007-8F6D-1EE9E40FEE00}"/>
    <cellStyle name="Walutowy 3 2 5 5 2" xfId="318" xr:uid="{AD1258EB-B717-4049-914B-01FB3C86AA7C}"/>
    <cellStyle name="Walutowy 3 2 5 5 3" xfId="454" xr:uid="{D183E095-A3DA-4C24-BEC1-085563EEC004}"/>
    <cellStyle name="Walutowy 3 2 5 6" xfId="216" xr:uid="{1A51E620-DF89-4FBC-B667-DD3DBE836969}"/>
    <cellStyle name="Walutowy 3 2 5 7" xfId="352" xr:uid="{C9C0DA5F-2B26-4410-9DAE-C8C3EEC26A03}"/>
    <cellStyle name="Walutowy 3 2 6" xfId="85" xr:uid="{00000000-0005-0000-0000-000053000000}"/>
    <cellStyle name="Walutowy 3 2 6 2" xfId="103" xr:uid="{00000000-0005-0000-0000-000054000000}"/>
    <cellStyle name="Walutowy 3 2 6 2 2" xfId="138" xr:uid="{ED92A584-8878-4C88-BE6D-629BD7BB488B}"/>
    <cellStyle name="Walutowy 3 2 6 2 2 2" xfId="274" xr:uid="{9560DB9C-943B-46F2-84F6-F46CA5B4E6E2}"/>
    <cellStyle name="Walutowy 3 2 6 2 2 3" xfId="410" xr:uid="{0F616DCB-4E61-498A-B3CC-A4AD740AE3DC}"/>
    <cellStyle name="Walutowy 3 2 6 2 3" xfId="172" xr:uid="{03F4A659-C95E-40D9-9B41-83B818C6AA03}"/>
    <cellStyle name="Walutowy 3 2 6 2 3 2" xfId="308" xr:uid="{66263E9A-5936-4151-B748-C7C9AC724C31}"/>
    <cellStyle name="Walutowy 3 2 6 2 3 3" xfId="444" xr:uid="{EDD95D68-44C3-43BA-A8E3-C5055AD51412}"/>
    <cellStyle name="Walutowy 3 2 6 2 4" xfId="206" xr:uid="{42C78AED-71ED-4161-9A36-6931D0D75733}"/>
    <cellStyle name="Walutowy 3 2 6 2 4 2" xfId="342" xr:uid="{AE14CCF7-C276-463B-A205-03CC512357FA}"/>
    <cellStyle name="Walutowy 3 2 6 2 4 3" xfId="478" xr:uid="{F6465586-8236-477E-89D7-64FFA448C6F5}"/>
    <cellStyle name="Walutowy 3 2 6 2 5" xfId="240" xr:uid="{B15A65B9-3AC2-4564-A9A7-748342B5A7A2}"/>
    <cellStyle name="Walutowy 3 2 6 2 6" xfId="376" xr:uid="{E4FB1EE2-DDD5-48DE-BFDB-7D5399C7BA04}"/>
    <cellStyle name="Walutowy 3 2 6 3" xfId="121" xr:uid="{52E27A31-171A-41B4-A830-B77E9707D868}"/>
    <cellStyle name="Walutowy 3 2 6 3 2" xfId="257" xr:uid="{D222B449-CED8-44FB-A126-865073C3C99C}"/>
    <cellStyle name="Walutowy 3 2 6 3 3" xfId="393" xr:uid="{647033A4-B156-42EA-9FD5-05931EF8D267}"/>
    <cellStyle name="Walutowy 3 2 6 4" xfId="155" xr:uid="{37DA29B0-470B-42C2-97CC-B4E8F4FAEED3}"/>
    <cellStyle name="Walutowy 3 2 6 4 2" xfId="291" xr:uid="{7296A7E5-45C9-45BD-BEAC-27552D447F46}"/>
    <cellStyle name="Walutowy 3 2 6 4 3" xfId="427" xr:uid="{2CD7A1E6-8CE4-45D8-82CE-260A3DE85FB7}"/>
    <cellStyle name="Walutowy 3 2 6 5" xfId="189" xr:uid="{561C1EE7-354B-4281-813E-A9BE8F386298}"/>
    <cellStyle name="Walutowy 3 2 6 5 2" xfId="325" xr:uid="{45BA76AC-6CD7-43D1-8EBD-03AE1B154C50}"/>
    <cellStyle name="Walutowy 3 2 6 5 3" xfId="461" xr:uid="{AEB82362-6CD8-4077-BE7F-8381E691065B}"/>
    <cellStyle name="Walutowy 3 2 6 6" xfId="223" xr:uid="{C1D7B692-0BF2-4FE3-AA19-E743A304DAC8}"/>
    <cellStyle name="Walutowy 3 2 6 7" xfId="359" xr:uid="{3F08905E-BC21-4FDC-A2C0-A82BE4A971E0}"/>
    <cellStyle name="Walutowy 3 2 7" xfId="90" xr:uid="{00000000-0005-0000-0000-000055000000}"/>
    <cellStyle name="Walutowy 3 2 7 2" xfId="125" xr:uid="{85C3E5CF-ACC9-409D-8A36-5AE3C7390EA8}"/>
    <cellStyle name="Walutowy 3 2 7 2 2" xfId="261" xr:uid="{811AF334-766D-4452-9A54-1877FC6591ED}"/>
    <cellStyle name="Walutowy 3 2 7 2 3" xfId="397" xr:uid="{183A3562-088E-4218-9DC5-26BDD6CA9A73}"/>
    <cellStyle name="Walutowy 3 2 7 3" xfId="159" xr:uid="{ECFA6BF1-D30D-45DD-91A0-A68957B59D18}"/>
    <cellStyle name="Walutowy 3 2 7 3 2" xfId="295" xr:uid="{58FA790F-56AC-4D6E-A85A-C7E42AE7CDFF}"/>
    <cellStyle name="Walutowy 3 2 7 3 3" xfId="431" xr:uid="{215931C5-BDF0-483F-9E7B-87EC6E262744}"/>
    <cellStyle name="Walutowy 3 2 7 4" xfId="193" xr:uid="{A909BDB3-2561-4CA9-9AFF-F99DC1805BE2}"/>
    <cellStyle name="Walutowy 3 2 7 4 2" xfId="329" xr:uid="{44B3C878-5869-40C9-8402-EB0BD4C141FD}"/>
    <cellStyle name="Walutowy 3 2 7 4 3" xfId="465" xr:uid="{95656B1C-2A0B-47F3-BC03-C7C15FEB6098}"/>
    <cellStyle name="Walutowy 3 2 7 5" xfId="227" xr:uid="{B54DA8FB-53ED-4A20-9635-3C618B46B21C}"/>
    <cellStyle name="Walutowy 3 2 7 6" xfId="363" xr:uid="{8FC4F0AF-E27B-4E92-9114-D970FE505B16}"/>
    <cellStyle name="Walutowy 3 2 8" xfId="108" xr:uid="{A52CD04B-724F-4B16-9EAF-6A3DFE834A10}"/>
    <cellStyle name="Walutowy 3 2 8 2" xfId="244" xr:uid="{539FC157-CF9D-40B2-BCFF-2E613FFD5319}"/>
    <cellStyle name="Walutowy 3 2 8 3" xfId="380" xr:uid="{7526E53F-D4F0-40CF-87EC-5DCC14FE4206}"/>
    <cellStyle name="Walutowy 3 2 9" xfId="142" xr:uid="{9DDB1437-8892-483C-B3B9-2D5D9A4027EE}"/>
    <cellStyle name="Walutowy 3 2 9 2" xfId="278" xr:uid="{021230ED-C95F-4D92-96B2-8C9949DA217A}"/>
    <cellStyle name="Walutowy 3 2 9 3" xfId="414" xr:uid="{744AFEF5-B0FD-4A03-BF1A-8337064B507E}"/>
    <cellStyle name="Walutowy 3 3" xfId="10" xr:uid="{00000000-0005-0000-0000-000056000000}"/>
    <cellStyle name="Walutowy 3 3 2" xfId="66" xr:uid="{00000000-0005-0000-0000-000057000000}"/>
    <cellStyle name="Walutowy 3 3 3" xfId="77" xr:uid="{00000000-0005-0000-0000-000058000000}"/>
    <cellStyle name="Walutowy 3 3 3 2" xfId="98" xr:uid="{00000000-0005-0000-0000-000059000000}"/>
    <cellStyle name="Walutowy 3 3 3 2 2" xfId="133" xr:uid="{84C9DD74-C4D1-4244-B7B2-C38800E2E080}"/>
    <cellStyle name="Walutowy 3 3 3 2 2 2" xfId="269" xr:uid="{2DC16BF3-DE2F-463C-BABB-426E07EDBC99}"/>
    <cellStyle name="Walutowy 3 3 3 2 2 3" xfId="405" xr:uid="{1D712E9C-AD93-46B6-BEE5-9D595F3533B4}"/>
    <cellStyle name="Walutowy 3 3 3 2 3" xfId="167" xr:uid="{22C91B78-70EB-4329-BDFA-8A1BB39E583C}"/>
    <cellStyle name="Walutowy 3 3 3 2 3 2" xfId="303" xr:uid="{A2119C37-9EE1-4D1E-A0F9-FCD8A742CA89}"/>
    <cellStyle name="Walutowy 3 3 3 2 3 3" xfId="439" xr:uid="{BAFEF0A5-53AB-4FA5-845F-97EC7481150A}"/>
    <cellStyle name="Walutowy 3 3 3 2 4" xfId="201" xr:uid="{C4F8A325-29ED-4F50-8085-B9F598AD54DE}"/>
    <cellStyle name="Walutowy 3 3 3 2 4 2" xfId="337" xr:uid="{45E74001-4826-4C8F-B1C2-C046240E60A6}"/>
    <cellStyle name="Walutowy 3 3 3 2 4 3" xfId="473" xr:uid="{E79B45A4-BD5C-4FAB-B3FD-0F6A43C87A22}"/>
    <cellStyle name="Walutowy 3 3 3 2 5" xfId="235" xr:uid="{55934147-1975-4369-8AEB-0C798470AD6B}"/>
    <cellStyle name="Walutowy 3 3 3 2 6" xfId="371" xr:uid="{7AC03854-9146-450D-A01E-767FFD9A44A4}"/>
    <cellStyle name="Walutowy 3 3 3 3" xfId="116" xr:uid="{A7259AC1-4CBD-4DD1-BBEE-5761FCD52306}"/>
    <cellStyle name="Walutowy 3 3 3 3 2" xfId="252" xr:uid="{312F9429-DCF5-4B80-8D85-AFDFAFA10B76}"/>
    <cellStyle name="Walutowy 3 3 3 3 3" xfId="388" xr:uid="{2A45FE96-A82D-49F5-B584-A3E07EA8E6E1}"/>
    <cellStyle name="Walutowy 3 3 3 4" xfId="150" xr:uid="{0897D852-E4A7-4600-8240-9CC968ABCE29}"/>
    <cellStyle name="Walutowy 3 3 3 4 2" xfId="286" xr:uid="{1EC54A7F-5922-4BC1-BB7B-1D9A13FECD54}"/>
    <cellStyle name="Walutowy 3 3 3 4 3" xfId="422" xr:uid="{13EC5993-29D7-48B6-8368-D6D6977BDF6F}"/>
    <cellStyle name="Walutowy 3 3 3 5" xfId="184" xr:uid="{E97826E0-71E4-40DD-85C0-AD035F6773C1}"/>
    <cellStyle name="Walutowy 3 3 3 5 2" xfId="320" xr:uid="{3185F6D6-C3F9-4991-971E-AACF1DC45737}"/>
    <cellStyle name="Walutowy 3 3 3 5 3" xfId="456" xr:uid="{937EEAE1-BE8F-4611-98BD-8257BF036DEF}"/>
    <cellStyle name="Walutowy 3 3 3 6" xfId="218" xr:uid="{6BFF43B7-90A0-4BDC-B9B8-AA7EA1182692}"/>
    <cellStyle name="Walutowy 3 3 3 7" xfId="354" xr:uid="{BD958AF9-5C03-411E-962B-827DD07B9618}"/>
    <cellStyle name="Walutowy 3 3 4" xfId="92" xr:uid="{00000000-0005-0000-0000-00005A000000}"/>
    <cellStyle name="Walutowy 3 3 4 2" xfId="127" xr:uid="{FA504DEA-EC9E-47DC-BCE4-28F75AE5B222}"/>
    <cellStyle name="Walutowy 3 3 4 2 2" xfId="263" xr:uid="{D2D814B0-DAE5-41C3-A263-6934A67FFEF1}"/>
    <cellStyle name="Walutowy 3 3 4 2 3" xfId="399" xr:uid="{701ACD6F-A087-4D86-9F07-2A650DDBE3D8}"/>
    <cellStyle name="Walutowy 3 3 4 3" xfId="161" xr:uid="{CA92F5AB-E549-4DD0-8239-15B235AEB882}"/>
    <cellStyle name="Walutowy 3 3 4 3 2" xfId="297" xr:uid="{04C8E3D0-1D22-4884-B660-DE6E537A5438}"/>
    <cellStyle name="Walutowy 3 3 4 3 3" xfId="433" xr:uid="{8CEC7887-B7B1-453D-880E-0DDA580BB0FF}"/>
    <cellStyle name="Walutowy 3 3 4 4" xfId="195" xr:uid="{C29885A7-ABE0-44DD-92F2-DAC20F157921}"/>
    <cellStyle name="Walutowy 3 3 4 4 2" xfId="331" xr:uid="{B5C115DE-6268-46AD-8469-6F428F2A45B8}"/>
    <cellStyle name="Walutowy 3 3 4 4 3" xfId="467" xr:uid="{93F6637C-9324-4AFC-8A31-E80E89A9CC0B}"/>
    <cellStyle name="Walutowy 3 3 4 5" xfId="229" xr:uid="{51129FB9-0D10-48AD-9059-EBBB716A052C}"/>
    <cellStyle name="Walutowy 3 3 4 6" xfId="365" xr:uid="{D59F077E-24CA-4BE0-A4C8-7EA7659DDA50}"/>
    <cellStyle name="Walutowy 3 3 5" xfId="110" xr:uid="{B60EF8B8-E542-48A3-80C8-45F545E19C1A}"/>
    <cellStyle name="Walutowy 3 3 5 2" xfId="246" xr:uid="{17A9848F-AD3E-41A7-8F71-A6C31C71673F}"/>
    <cellStyle name="Walutowy 3 3 5 3" xfId="382" xr:uid="{E69F818B-7341-4A80-884D-7AC2BD2DE84B}"/>
    <cellStyle name="Walutowy 3 3 6" xfId="144" xr:uid="{B5F27D83-9246-4C09-B521-9059A88C8242}"/>
    <cellStyle name="Walutowy 3 3 6 2" xfId="280" xr:uid="{9D27BA5B-68E5-4402-B4CA-776D4CCEFD48}"/>
    <cellStyle name="Walutowy 3 3 6 3" xfId="416" xr:uid="{7D3805A2-9BF5-4A8D-8A33-18D7B43E5A49}"/>
    <cellStyle name="Walutowy 3 3 7" xfId="178" xr:uid="{4C8A4460-82B8-48B2-86DC-C50E12D7140D}"/>
    <cellStyle name="Walutowy 3 3 7 2" xfId="314" xr:uid="{3F8C8CDE-9A49-45A0-A964-392B617B0896}"/>
    <cellStyle name="Walutowy 3 3 7 3" xfId="450" xr:uid="{98FEC076-2A23-4F6E-9C15-190841101C91}"/>
    <cellStyle name="Walutowy 3 3 8" xfId="212" xr:uid="{342C2C74-47F4-4C7A-AACB-385B0682B641}"/>
    <cellStyle name="Walutowy 3 3 9" xfId="348" xr:uid="{A8DC76D9-D6D7-476E-9AF2-C73147AE95C0}"/>
    <cellStyle name="Walutowy 3 4" xfId="67" xr:uid="{00000000-0005-0000-0000-00005B000000}"/>
    <cellStyle name="Walutowy 3 5" xfId="62" xr:uid="{00000000-0005-0000-0000-00005C000000}"/>
    <cellStyle name="Walutowy 3 6" xfId="74" xr:uid="{00000000-0005-0000-0000-00005D000000}"/>
    <cellStyle name="Walutowy 3 6 2" xfId="95" xr:uid="{00000000-0005-0000-0000-00005E000000}"/>
    <cellStyle name="Walutowy 3 6 2 2" xfId="130" xr:uid="{5461FFE0-300E-4408-A0C1-CF4860C73281}"/>
    <cellStyle name="Walutowy 3 6 2 2 2" xfId="266" xr:uid="{21005DAF-A45D-4A26-9695-CBEF5D22EA60}"/>
    <cellStyle name="Walutowy 3 6 2 2 3" xfId="402" xr:uid="{786AEF7F-4BD7-40C6-87AF-3E52F0519CAD}"/>
    <cellStyle name="Walutowy 3 6 2 3" xfId="164" xr:uid="{16C09A12-C570-40B2-9080-23D6E0D43FAA}"/>
    <cellStyle name="Walutowy 3 6 2 3 2" xfId="300" xr:uid="{3AB451DD-8570-4A38-AF0A-F2906321DEB5}"/>
    <cellStyle name="Walutowy 3 6 2 3 3" xfId="436" xr:uid="{537F834D-4248-4C4C-A09A-B2D22DAB6F9E}"/>
    <cellStyle name="Walutowy 3 6 2 4" xfId="198" xr:uid="{6DCF5B49-2BF5-4312-AE97-E974E271833C}"/>
    <cellStyle name="Walutowy 3 6 2 4 2" xfId="334" xr:uid="{D4F4AE91-62D6-4A30-8DEA-E52C980E4D28}"/>
    <cellStyle name="Walutowy 3 6 2 4 3" xfId="470" xr:uid="{B5108A9E-C700-4511-B949-44BAE80E26F7}"/>
    <cellStyle name="Walutowy 3 6 2 5" xfId="232" xr:uid="{353BD143-7BAF-453B-BE00-C1E07A32F341}"/>
    <cellStyle name="Walutowy 3 6 2 6" xfId="368" xr:uid="{57A3ECE0-F67C-417E-8C14-21D6B7E5E1D4}"/>
    <cellStyle name="Walutowy 3 6 3" xfId="113" xr:uid="{447BD3A9-D452-49AB-8FC4-E99A2222F528}"/>
    <cellStyle name="Walutowy 3 6 3 2" xfId="249" xr:uid="{4617255C-270A-48B7-A776-7A163D736557}"/>
    <cellStyle name="Walutowy 3 6 3 3" xfId="385" xr:uid="{7198AC59-1F0C-455E-96FF-B3FDEFD03D19}"/>
    <cellStyle name="Walutowy 3 6 4" xfId="147" xr:uid="{55010A2A-F694-4966-BA49-75A8FAD8ADE2}"/>
    <cellStyle name="Walutowy 3 6 4 2" xfId="283" xr:uid="{B7A5D0C9-F124-4FCA-B333-6404231DC7A5}"/>
    <cellStyle name="Walutowy 3 6 4 3" xfId="419" xr:uid="{9AD94DB2-350E-48BE-852D-96EEA8769D7A}"/>
    <cellStyle name="Walutowy 3 6 5" xfId="181" xr:uid="{5766B535-613F-4A13-8674-64426FA15310}"/>
    <cellStyle name="Walutowy 3 6 5 2" xfId="317" xr:uid="{92594AEB-1AB1-4855-9117-6150325A3CF8}"/>
    <cellStyle name="Walutowy 3 6 5 3" xfId="453" xr:uid="{0B57C2E1-FA5C-47EB-BE92-FE8FEB9C60F0}"/>
    <cellStyle name="Walutowy 3 6 6" xfId="215" xr:uid="{7C170555-6694-4011-809B-C5EBF69CC814}"/>
    <cellStyle name="Walutowy 3 6 7" xfId="351" xr:uid="{C6483D86-4711-427D-B022-F1E5D12EA6B5}"/>
    <cellStyle name="Walutowy 3 7" xfId="82" xr:uid="{00000000-0005-0000-0000-00005F000000}"/>
    <cellStyle name="Walutowy 3 7 2" xfId="102" xr:uid="{00000000-0005-0000-0000-000060000000}"/>
    <cellStyle name="Walutowy 3 7 2 2" xfId="137" xr:uid="{FD0AEC6C-7D83-4B7D-8AC9-6D9A934CC8FB}"/>
    <cellStyle name="Walutowy 3 7 2 2 2" xfId="273" xr:uid="{504F1B99-BAB8-4C95-98B4-2AA704D3B74D}"/>
    <cellStyle name="Walutowy 3 7 2 2 3" xfId="409" xr:uid="{AEC5298B-CA59-4021-A022-9165EFA6432E}"/>
    <cellStyle name="Walutowy 3 7 2 3" xfId="171" xr:uid="{3EC50E96-48D6-420F-AAFF-7A65BC45F31C}"/>
    <cellStyle name="Walutowy 3 7 2 3 2" xfId="307" xr:uid="{8740611C-A72F-482E-B236-66D3EAC54328}"/>
    <cellStyle name="Walutowy 3 7 2 3 3" xfId="443" xr:uid="{FFF13FE3-30B8-423D-8D38-BA92AE9BD4C0}"/>
    <cellStyle name="Walutowy 3 7 2 4" xfId="205" xr:uid="{01D19CC4-D9FD-4248-9CF4-59C4EE600933}"/>
    <cellStyle name="Walutowy 3 7 2 4 2" xfId="341" xr:uid="{A4B5169F-63C8-4D63-9929-34522155D94C}"/>
    <cellStyle name="Walutowy 3 7 2 4 3" xfId="477" xr:uid="{17BFB171-1772-4417-AA5E-7D65C276330A}"/>
    <cellStyle name="Walutowy 3 7 2 5" xfId="239" xr:uid="{FD2912FE-9149-4CD6-B627-89C362454C96}"/>
    <cellStyle name="Walutowy 3 7 2 6" xfId="375" xr:uid="{B8FED79D-DCE0-431F-BF6B-C626F9464115}"/>
    <cellStyle name="Walutowy 3 7 3" xfId="120" xr:uid="{50206239-9C29-4C45-A271-539D04910656}"/>
    <cellStyle name="Walutowy 3 7 3 2" xfId="256" xr:uid="{25C7098E-3AC8-4625-AE94-804685ADF21F}"/>
    <cellStyle name="Walutowy 3 7 3 3" xfId="392" xr:uid="{94FB8677-647F-446D-9AD7-DABCFEEF4398}"/>
    <cellStyle name="Walutowy 3 7 4" xfId="154" xr:uid="{85BA15FE-DFDD-4BC4-A688-3A1D71822684}"/>
    <cellStyle name="Walutowy 3 7 4 2" xfId="290" xr:uid="{5F250E55-BD03-4A2D-BF31-47FA4ABF8FFA}"/>
    <cellStyle name="Walutowy 3 7 4 3" xfId="426" xr:uid="{1392291C-6C51-48CE-9E1A-20113F5EA7CD}"/>
    <cellStyle name="Walutowy 3 7 5" xfId="188" xr:uid="{9918EE50-E894-4CBB-8A41-B19157CFB7D1}"/>
    <cellStyle name="Walutowy 3 7 5 2" xfId="324" xr:uid="{AB633A40-7BD2-4A11-9776-E3A70156F832}"/>
    <cellStyle name="Walutowy 3 7 5 3" xfId="460" xr:uid="{E2EC4F15-F94F-4D73-B0F4-BA75B25167EE}"/>
    <cellStyle name="Walutowy 3 7 6" xfId="222" xr:uid="{18863D01-B3D2-4BA7-BDEB-6FF269FE3C9A}"/>
    <cellStyle name="Walutowy 3 7 7" xfId="358" xr:uid="{07A14EAA-43C5-4AC5-8665-5A1F3C5CF959}"/>
    <cellStyle name="Walutowy 3 8" xfId="89" xr:uid="{00000000-0005-0000-0000-000061000000}"/>
    <cellStyle name="Walutowy 3 8 2" xfId="124" xr:uid="{D5B02367-DA1B-4516-8B85-CB2BA2496620}"/>
    <cellStyle name="Walutowy 3 8 2 2" xfId="260" xr:uid="{F9EA2F0C-8399-45FE-A82C-DC4440F8D51E}"/>
    <cellStyle name="Walutowy 3 8 2 3" xfId="396" xr:uid="{F8B95615-D22F-4403-ADF5-1A724136FA38}"/>
    <cellStyle name="Walutowy 3 8 3" xfId="158" xr:uid="{DA7E8D81-6AD2-446D-B764-74D59C896849}"/>
    <cellStyle name="Walutowy 3 8 3 2" xfId="294" xr:uid="{9340FFD4-C6BF-490F-9924-E36756F6871F}"/>
    <cellStyle name="Walutowy 3 8 3 3" xfId="430" xr:uid="{D30C319C-4905-48C0-A060-C8E4B6EDB550}"/>
    <cellStyle name="Walutowy 3 8 4" xfId="192" xr:uid="{A12E71B5-CF31-4A0F-98E3-DEA1A869637E}"/>
    <cellStyle name="Walutowy 3 8 4 2" xfId="328" xr:uid="{C508D8EE-2E5C-456F-8347-4C4486F8911A}"/>
    <cellStyle name="Walutowy 3 8 4 3" xfId="464" xr:uid="{823E6CBA-CD80-41FE-A7F8-BBFED5FD759B}"/>
    <cellStyle name="Walutowy 3 8 5" xfId="226" xr:uid="{0CFE8CFF-484F-480E-A976-CC58C90B3DD3}"/>
    <cellStyle name="Walutowy 3 8 6" xfId="362" xr:uid="{62655188-11DA-45E4-B253-FD9AD55A6B33}"/>
    <cellStyle name="Walutowy 3 9" xfId="107" xr:uid="{9996DF98-B605-4BBE-83BF-00FA6A544EC4}"/>
    <cellStyle name="Walutowy 3 9 2" xfId="243" xr:uid="{C6136FB7-0F25-4A2C-AF9A-D29FF03F3A9E}"/>
    <cellStyle name="Walutowy 3 9 3" xfId="379" xr:uid="{B0AAAD47-5917-4F47-93FD-1B597A4E818E}"/>
    <cellStyle name="Walutowy 4" xfId="68" xr:uid="{00000000-0005-0000-0000-000062000000}"/>
    <cellStyle name="Walutowy 4 2" xfId="69" xr:uid="{00000000-0005-0000-0000-000063000000}"/>
    <cellStyle name="Walutowy 5" xfId="70" xr:uid="{00000000-0005-0000-0000-000064000000}"/>
    <cellStyle name="Walutowy 5 2" xfId="71" xr:uid="{00000000-0005-0000-0000-000065000000}"/>
    <cellStyle name="Walutowy 6" xfId="72" xr:uid="{00000000-0005-0000-0000-000066000000}"/>
    <cellStyle name="Walutowy 7" xfId="87" xr:uid="{00000000-0005-0000-0000-000067000000}"/>
    <cellStyle name="Walutowy 7 2" xfId="104" xr:uid="{00000000-0005-0000-0000-000068000000}"/>
    <cellStyle name="Walutowy 7 2 2" xfId="139" xr:uid="{6D47A3D2-890F-4C67-8C6B-AB6B5C3F6977}"/>
    <cellStyle name="Walutowy 7 2 2 2" xfId="275" xr:uid="{69003E7A-A2C4-40F7-8431-E6141420DC09}"/>
    <cellStyle name="Walutowy 7 2 2 3" xfId="411" xr:uid="{77D41755-F8A6-4FCF-8E64-CEAF7408E04E}"/>
    <cellStyle name="Walutowy 7 2 3" xfId="173" xr:uid="{7975BF32-B9D2-4AB1-971D-3CCC6AE2CEEA}"/>
    <cellStyle name="Walutowy 7 2 3 2" xfId="309" xr:uid="{69E75BD7-12CC-416F-8C09-CF62DD649E0E}"/>
    <cellStyle name="Walutowy 7 2 3 3" xfId="445" xr:uid="{82C712AD-85B0-4304-B7B1-0698376F7530}"/>
    <cellStyle name="Walutowy 7 2 4" xfId="207" xr:uid="{85240812-92CF-4E5D-B8B4-D48D96C85A0D}"/>
    <cellStyle name="Walutowy 7 2 4 2" xfId="343" xr:uid="{B145730B-3D43-4295-BA6B-2F5BABBE2A08}"/>
    <cellStyle name="Walutowy 7 2 4 3" xfId="479" xr:uid="{54D2E0E8-B06D-4946-BC64-C9560F7F4A77}"/>
    <cellStyle name="Walutowy 7 2 5" xfId="241" xr:uid="{103669AC-A518-490B-A448-913D3C384319}"/>
    <cellStyle name="Walutowy 7 2 6" xfId="377" xr:uid="{E1A519CB-B504-458E-8FDF-B75DA9729C13}"/>
    <cellStyle name="Walutowy 7 3" xfId="122" xr:uid="{E543BF77-B806-41AD-8982-3967EC4568A8}"/>
    <cellStyle name="Walutowy 7 3 2" xfId="258" xr:uid="{F99F488D-3E1B-4BAC-B0B3-BBBCB7004F2C}"/>
    <cellStyle name="Walutowy 7 3 3" xfId="394" xr:uid="{0747C4A6-3077-47F5-B36F-3BEEDEC44330}"/>
    <cellStyle name="Walutowy 7 4" xfId="156" xr:uid="{F0CBEB91-4B04-437B-AC82-9E58B6C043D5}"/>
    <cellStyle name="Walutowy 7 4 2" xfId="292" xr:uid="{179B40D5-A44F-4438-A3C0-1BA19ED9F94E}"/>
    <cellStyle name="Walutowy 7 4 3" xfId="428" xr:uid="{9EB40863-BAC5-4291-86E7-334D7D854BB9}"/>
    <cellStyle name="Walutowy 7 5" xfId="190" xr:uid="{D428A043-2FB8-4230-8ACC-011ABE24DDA1}"/>
    <cellStyle name="Walutowy 7 5 2" xfId="326" xr:uid="{03667BCE-3CF8-4726-A024-B5760D346E96}"/>
    <cellStyle name="Walutowy 7 5 3" xfId="462" xr:uid="{45AFACCC-80AD-4CF3-9DB8-2D656E20DA41}"/>
    <cellStyle name="Walutowy 7 6" xfId="224" xr:uid="{9E1B070C-DD48-438E-8D01-A345FEDA9302}"/>
    <cellStyle name="Walutowy 7 7" xfId="360" xr:uid="{DD955F89-4FD2-4CC5-811A-6ADFAAEFE9A7}"/>
    <cellStyle name="Walutowy 8" xfId="100" xr:uid="{00000000-0005-0000-0000-000069000000}"/>
    <cellStyle name="Walutowy 8 2" xfId="135" xr:uid="{C8434CC0-8EE9-4B70-B72F-687AE97EF5AA}"/>
    <cellStyle name="Walutowy 8 2 2" xfId="271" xr:uid="{D24E03C7-6554-4D48-BBE9-BCA7EEA500D5}"/>
    <cellStyle name="Walutowy 8 2 3" xfId="407" xr:uid="{83EB2522-E9B3-41A2-8BF1-DACAB71F9D54}"/>
    <cellStyle name="Walutowy 8 3" xfId="169" xr:uid="{04BBDD42-676C-4606-9F17-5676CA19F71C}"/>
    <cellStyle name="Walutowy 8 3 2" xfId="305" xr:uid="{38287F6D-98DC-4E40-9D5C-1B492D8A4798}"/>
    <cellStyle name="Walutowy 8 3 3" xfId="441" xr:uid="{6DFB628A-60BC-42DE-8F45-764116267AFD}"/>
    <cellStyle name="Walutowy 8 4" xfId="203" xr:uid="{5CB2E656-7125-4CE2-9749-25304D2BBDD7}"/>
    <cellStyle name="Walutowy 8 4 2" xfId="339" xr:uid="{E31F2872-3C60-4273-9CFD-28ACF0C1BBF1}"/>
    <cellStyle name="Walutowy 8 4 3" xfId="475" xr:uid="{66C059C1-475E-437B-A418-B378831354D5}"/>
    <cellStyle name="Walutowy 8 5" xfId="237" xr:uid="{B245F553-8368-44FA-BE90-C35A0C00D464}"/>
    <cellStyle name="Walutowy 8 6" xfId="373" xr:uid="{39EA22A0-04FA-40FF-B2D5-DBE04CFC267D}"/>
    <cellStyle name="Walutowy 9" xfId="118" xr:uid="{B473AFB6-6E24-4E05-910D-BC9A1B4AA783}"/>
    <cellStyle name="Walutowy 9 2" xfId="254" xr:uid="{930F804F-F958-4E39-A11C-379F5917A475}"/>
    <cellStyle name="Walutowy 9 3" xfId="390" xr:uid="{07224E36-C513-4C86-8FA3-70DE4831A84F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textRotation="0" wrapText="1" indent="0" justifyLastLine="0" shrinkToFit="0" readingOrder="0"/>
    </dxf>
  </dxfs>
  <tableStyles count="0" defaultTableStyle="TableStyleMedium2" defaultPivotStyle="PivotStyleLight16"/>
  <colors>
    <mruColors>
      <color rgb="FFCCFFFF"/>
      <color rgb="FFE9EFF7"/>
      <color rgb="FF11C1FF"/>
      <color rgb="FFFFCC00"/>
      <color rgb="FF077CE7"/>
      <color rgb="FFAE5858"/>
      <color rgb="FF89C5FB"/>
      <color rgb="FF79BDFB"/>
      <color rgb="FF101B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C951CD-4BAC-44D9-A040-20E468848392}" name="Tabela1" displayName="Tabela1" ref="A2:R39" totalsRowShown="0" headerRowDxfId="22" dataDxfId="20" headerRowBorderDxfId="21" tableBorderDxfId="19" totalsRowBorderDxfId="18">
  <autoFilter ref="A2:R39" xr:uid="{A1C951CD-4BAC-44D9-A040-20E468848392}"/>
  <tableColumns count="18">
    <tableColumn id="1" xr3:uid="{142E7E17-DCCD-4ED2-9AF2-36E487DE50DF}" name="Lp" dataDxfId="17" dataCellStyle="Normalny 3 2"/>
    <tableColumn id="2" xr3:uid="{47B956FC-DFD3-422F-9F44-0455ADA9D40B}" name="Ubezpieczający" dataDxfId="16" dataCellStyle="Normalny 3 2"/>
    <tableColumn id="3" xr3:uid="{EFDE61BB-0817-4ECD-A213-16DCC43A62A4}" name="Ubezpieczony" dataDxfId="15" dataCellStyle="Normalny 3 2"/>
    <tableColumn id="4" xr3:uid="{793DBE47-6211-47C6-B9C0-A1468987C5CA}" name="Użytkownik" dataDxfId="14" dataCellStyle="Normalny 3 2"/>
    <tableColumn id="5" xr3:uid="{B1DCADAA-7C15-403B-A39B-906871C873CC}" name="Nr rej." dataDxfId="13" dataCellStyle="Normalny 3 2"/>
    <tableColumn id="6" xr3:uid="{3AB4B807-ADB9-451C-8A1F-946274CEE084}" name="Marka" dataDxfId="12" dataCellStyle="Normalny 3 2"/>
    <tableColumn id="7" xr3:uid="{AE7DA81E-91D5-443D-9A2D-15466F3991F9}" name="Typ, model" dataDxfId="11" dataCellStyle="Normalny 3 2"/>
    <tableColumn id="8" xr3:uid="{9BFA7CC2-E02E-484A-9384-77E86E7505ED}" name="Rodzaj" dataDxfId="10" dataCellStyle="Normalny 3 2"/>
    <tableColumn id="9" xr3:uid="{F078916D-B511-43A2-9094-7202B71B8901}" name="Pojemność" dataDxfId="9" dataCellStyle="Normalny 3 2"/>
    <tableColumn id="10" xr3:uid="{ADE37CD0-9AC6-45F4-B090-F753118E5221}" name="Ładowność" dataDxfId="8" dataCellStyle="Normalny 3 2"/>
    <tableColumn id="11" xr3:uid="{2D384C95-AF3B-4AC2-AC1A-667B53DCAD43}" name="Liczba miejsc" dataDxfId="7" dataCellStyle="Normalny 3 2"/>
    <tableColumn id="12" xr3:uid="{B8C8C193-C6AD-4146-819C-642E079813B7}" name="Rok prod. " dataDxfId="6" dataCellStyle="Normalny 3 2"/>
    <tableColumn id="13" xr3:uid="{83DB084E-8610-4E4F-A793-0C00EC4EC76D}" name="Nr nadwozia" dataDxfId="5" dataCellStyle="Normalny 3 2"/>
    <tableColumn id="14" xr3:uid="{3AD22780-D418-4EA9-A048-786E4F26161E}" name="Zakres ochrony" dataDxfId="4" dataCellStyle="Normalny 3 2"/>
    <tableColumn id="15" xr3:uid="{B9C078E1-0FDC-4353-934B-5CF1BC5895F0}" name="Ubezpieczenie OD" dataDxfId="3" dataCellStyle="Walutowy 3 2 6"/>
    <tableColumn id="16" xr3:uid="{F10A1D3A-2372-4DB8-9927-EED25C16B965}" name="Ubezpieceznie DO" dataDxfId="2" dataCellStyle="Walutowy 3 2 6"/>
    <tableColumn id="17" xr3:uid="{1F384AA1-FA05-4264-8944-745114805DA9}" name="Suma AC brutto" dataDxfId="1" dataCellStyle="Walutowy"/>
    <tableColumn id="18" xr3:uid="{BAB72A24-57D5-4D18-BAC0-C60605DCD5B9}" name="Uwag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7" sqref="A17:XFD17"/>
    </sheetView>
  </sheetViews>
  <sheetFormatPr defaultRowHeight="14.25"/>
  <cols>
    <col min="1" max="1" width="8.140625" style="5" customWidth="1"/>
    <col min="2" max="2" width="66.85546875" style="1" customWidth="1"/>
    <col min="3" max="3" width="27.7109375" style="2" customWidth="1"/>
    <col min="4" max="4" width="20.140625" style="2" customWidth="1"/>
    <col min="5" max="5" width="10.42578125" style="5" customWidth="1"/>
    <col min="6" max="6" width="10.85546875" style="5" bestFit="1" customWidth="1"/>
    <col min="7" max="7" width="12.28515625" style="5" customWidth="1"/>
    <col min="8" max="8" width="16.28515625" style="6" customWidth="1"/>
    <col min="9" max="9" width="12.28515625" style="5" customWidth="1"/>
    <col min="10" max="10" width="12.85546875" style="5" customWidth="1"/>
    <col min="11" max="11" width="31.7109375" style="31" customWidth="1"/>
    <col min="12" max="12" width="126" style="1" customWidth="1"/>
    <col min="13" max="16384" width="9.140625" style="5"/>
  </cols>
  <sheetData>
    <row r="1" spans="1:13">
      <c r="C1" s="258" t="s">
        <v>4</v>
      </c>
      <c r="D1" s="258"/>
      <c r="I1" s="258" t="s">
        <v>5</v>
      </c>
      <c r="J1" s="258"/>
    </row>
    <row r="2" spans="1:13" ht="29.25" thickBot="1">
      <c r="A2" s="32" t="s">
        <v>0</v>
      </c>
      <c r="B2" s="32" t="s">
        <v>6</v>
      </c>
      <c r="C2" s="32" t="s">
        <v>7</v>
      </c>
      <c r="D2" s="32" t="s">
        <v>8</v>
      </c>
      <c r="E2" s="32" t="s">
        <v>9</v>
      </c>
      <c r="F2" s="32" t="s">
        <v>10</v>
      </c>
      <c r="G2" s="34" t="s">
        <v>11</v>
      </c>
      <c r="H2" s="34" t="s">
        <v>12</v>
      </c>
      <c r="I2" s="32" t="s">
        <v>13</v>
      </c>
      <c r="J2" s="32" t="s">
        <v>14</v>
      </c>
      <c r="K2" s="34" t="s">
        <v>23</v>
      </c>
      <c r="L2" s="32" t="s">
        <v>15</v>
      </c>
    </row>
    <row r="3" spans="1:13" ht="15" thickTop="1">
      <c r="A3" s="46"/>
      <c r="B3" s="48" t="s">
        <v>38</v>
      </c>
      <c r="C3" s="261" t="s">
        <v>40</v>
      </c>
      <c r="D3" s="261" t="s">
        <v>71</v>
      </c>
      <c r="E3" s="261" t="s">
        <v>41</v>
      </c>
      <c r="F3" s="47"/>
      <c r="G3" s="47" t="s">
        <v>43</v>
      </c>
      <c r="H3" s="47" t="s">
        <v>42</v>
      </c>
      <c r="I3" s="259">
        <v>50</v>
      </c>
      <c r="J3" s="259" t="s">
        <v>46</v>
      </c>
      <c r="K3" s="256"/>
      <c r="L3" s="49" t="s">
        <v>47</v>
      </c>
      <c r="M3" s="5" t="s">
        <v>24</v>
      </c>
    </row>
    <row r="4" spans="1:13">
      <c r="A4" s="28" t="s">
        <v>101</v>
      </c>
      <c r="B4" s="50" t="s">
        <v>39</v>
      </c>
      <c r="C4" s="262"/>
      <c r="D4" s="262"/>
      <c r="E4" s="262"/>
      <c r="F4" s="29"/>
      <c r="G4" s="29" t="s">
        <v>44</v>
      </c>
      <c r="H4" s="29" t="s">
        <v>45</v>
      </c>
      <c r="I4" s="260"/>
      <c r="J4" s="260"/>
      <c r="K4" s="257"/>
      <c r="L4" s="51" t="s">
        <v>48</v>
      </c>
      <c r="M4" s="5" t="s">
        <v>24</v>
      </c>
    </row>
    <row r="5" spans="1:13" s="242" customFormat="1" ht="28.5">
      <c r="A5" s="237" t="s">
        <v>102</v>
      </c>
      <c r="B5" s="238" t="s">
        <v>49</v>
      </c>
      <c r="C5" s="239" t="s">
        <v>50</v>
      </c>
      <c r="D5" s="239" t="s">
        <v>71</v>
      </c>
      <c r="E5" s="239" t="s">
        <v>51</v>
      </c>
      <c r="F5" s="239"/>
      <c r="G5" s="239" t="s">
        <v>52</v>
      </c>
      <c r="H5" s="239" t="s">
        <v>53</v>
      </c>
      <c r="I5" s="237">
        <v>19</v>
      </c>
      <c r="J5" s="237" t="s">
        <v>46</v>
      </c>
      <c r="K5" s="240"/>
      <c r="L5" s="241" t="s">
        <v>393</v>
      </c>
    </row>
    <row r="6" spans="1:13" s="242" customFormat="1" ht="57">
      <c r="A6" s="237" t="s">
        <v>103</v>
      </c>
      <c r="B6" s="238" t="s">
        <v>54</v>
      </c>
      <c r="C6" s="239" t="s">
        <v>55</v>
      </c>
      <c r="D6" s="239" t="s">
        <v>71</v>
      </c>
      <c r="E6" s="239" t="s">
        <v>56</v>
      </c>
      <c r="F6" s="239"/>
      <c r="G6" s="239" t="s">
        <v>57</v>
      </c>
      <c r="H6" s="239" t="s">
        <v>58</v>
      </c>
      <c r="I6" s="237">
        <v>14</v>
      </c>
      <c r="J6" s="237" t="s">
        <v>46</v>
      </c>
      <c r="K6" s="240" t="s">
        <v>63</v>
      </c>
      <c r="L6" s="241" t="s">
        <v>462</v>
      </c>
    </row>
    <row r="7" spans="1:13" s="242" customFormat="1" ht="35.25" customHeight="1">
      <c r="A7" s="237" t="s">
        <v>104</v>
      </c>
      <c r="B7" s="238" t="s">
        <v>59</v>
      </c>
      <c r="C7" s="239" t="s">
        <v>60</v>
      </c>
      <c r="D7" s="239" t="s">
        <v>71</v>
      </c>
      <c r="E7" s="239" t="s">
        <v>61</v>
      </c>
      <c r="F7" s="239"/>
      <c r="G7" s="239" t="s">
        <v>62</v>
      </c>
      <c r="H7" s="239" t="s">
        <v>342</v>
      </c>
      <c r="I7" s="237">
        <v>6</v>
      </c>
      <c r="J7" s="237" t="s">
        <v>46</v>
      </c>
      <c r="K7" s="240"/>
      <c r="L7" s="241" t="s">
        <v>456</v>
      </c>
    </row>
    <row r="8" spans="1:13" s="242" customFormat="1" ht="99.75">
      <c r="A8" s="237" t="s">
        <v>105</v>
      </c>
      <c r="B8" s="238" t="s">
        <v>64</v>
      </c>
      <c r="C8" s="239" t="s">
        <v>65</v>
      </c>
      <c r="D8" s="239" t="s">
        <v>71</v>
      </c>
      <c r="E8" s="239" t="s">
        <v>66</v>
      </c>
      <c r="F8" s="239"/>
      <c r="G8" s="239" t="s">
        <v>67</v>
      </c>
      <c r="H8" s="239" t="s">
        <v>68</v>
      </c>
      <c r="I8" s="237">
        <v>5</v>
      </c>
      <c r="J8" s="237" t="s">
        <v>46</v>
      </c>
      <c r="K8" s="240"/>
      <c r="L8" s="241" t="s">
        <v>457</v>
      </c>
    </row>
    <row r="9" spans="1:13">
      <c r="A9" s="36"/>
      <c r="B9" s="53" t="s">
        <v>36</v>
      </c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3" s="242" customFormat="1">
      <c r="A10" s="237" t="s">
        <v>143</v>
      </c>
      <c r="B10" s="238" t="s">
        <v>69</v>
      </c>
      <c r="C10" s="239" t="s">
        <v>70</v>
      </c>
      <c r="D10" s="239" t="s">
        <v>71</v>
      </c>
      <c r="E10" s="239" t="s">
        <v>373</v>
      </c>
      <c r="F10" s="239"/>
      <c r="G10" s="239" t="s">
        <v>72</v>
      </c>
      <c r="H10" s="243" t="s">
        <v>369</v>
      </c>
      <c r="I10" s="237">
        <v>47</v>
      </c>
      <c r="J10" s="237">
        <v>31</v>
      </c>
      <c r="K10" s="240"/>
      <c r="L10" s="244" t="s">
        <v>73</v>
      </c>
    </row>
    <row r="11" spans="1:13" s="242" customFormat="1">
      <c r="A11" s="237" t="s">
        <v>112</v>
      </c>
      <c r="B11" s="238" t="s">
        <v>110</v>
      </c>
      <c r="C11" s="239" t="s">
        <v>356</v>
      </c>
      <c r="D11" s="239" t="s">
        <v>79</v>
      </c>
      <c r="E11" s="239" t="s">
        <v>357</v>
      </c>
      <c r="F11" s="239" t="s">
        <v>358</v>
      </c>
      <c r="G11" s="239" t="s">
        <v>75</v>
      </c>
      <c r="H11" s="239" t="s">
        <v>76</v>
      </c>
      <c r="I11" s="237">
        <v>112</v>
      </c>
      <c r="J11" s="237">
        <v>87</v>
      </c>
      <c r="K11" s="240" t="s">
        <v>359</v>
      </c>
      <c r="L11" s="244" t="s">
        <v>360</v>
      </c>
    </row>
    <row r="12" spans="1:13" s="242" customFormat="1">
      <c r="A12" s="237" t="s">
        <v>111</v>
      </c>
      <c r="B12" s="238" t="s">
        <v>77</v>
      </c>
      <c r="C12" s="239" t="s">
        <v>78</v>
      </c>
      <c r="D12" s="239" t="s">
        <v>79</v>
      </c>
      <c r="E12" s="239" t="s">
        <v>373</v>
      </c>
      <c r="F12" s="239"/>
      <c r="G12" s="239" t="s">
        <v>80</v>
      </c>
      <c r="H12" s="239" t="s">
        <v>81</v>
      </c>
      <c r="I12" s="237">
        <v>28</v>
      </c>
      <c r="J12" s="237">
        <v>24</v>
      </c>
      <c r="K12" s="240"/>
      <c r="L12" s="244" t="s">
        <v>478</v>
      </c>
    </row>
    <row r="13" spans="1:13" s="242" customFormat="1">
      <c r="A13" s="237" t="s">
        <v>113</v>
      </c>
      <c r="B13" s="238" t="s">
        <v>82</v>
      </c>
      <c r="C13" s="239" t="s">
        <v>83</v>
      </c>
      <c r="D13" s="239" t="s">
        <v>79</v>
      </c>
      <c r="E13" s="239" t="s">
        <v>74</v>
      </c>
      <c r="F13" s="239"/>
      <c r="G13" s="239" t="s">
        <v>84</v>
      </c>
      <c r="H13" s="239" t="s">
        <v>85</v>
      </c>
      <c r="I13" s="237">
        <v>31</v>
      </c>
      <c r="J13" s="237">
        <v>24</v>
      </c>
      <c r="K13" s="240"/>
      <c r="L13" s="244" t="s">
        <v>86</v>
      </c>
    </row>
    <row r="14" spans="1:13" s="242" customFormat="1">
      <c r="A14" s="237" t="s">
        <v>114</v>
      </c>
      <c r="B14" s="238" t="s">
        <v>87</v>
      </c>
      <c r="C14" s="239" t="s">
        <v>374</v>
      </c>
      <c r="D14" s="239" t="s">
        <v>79</v>
      </c>
      <c r="E14" s="239" t="s">
        <v>74</v>
      </c>
      <c r="F14" s="239"/>
      <c r="G14" s="239" t="s">
        <v>343</v>
      </c>
      <c r="H14" s="239" t="s">
        <v>344</v>
      </c>
      <c r="I14" s="237">
        <v>35</v>
      </c>
      <c r="J14" s="237">
        <v>28</v>
      </c>
      <c r="K14" s="240"/>
      <c r="L14" s="244" t="s">
        <v>88</v>
      </c>
    </row>
    <row r="15" spans="1:13" s="242" customFormat="1">
      <c r="A15" s="237" t="s">
        <v>115</v>
      </c>
      <c r="B15" s="238" t="s">
        <v>89</v>
      </c>
      <c r="C15" s="239" t="s">
        <v>90</v>
      </c>
      <c r="D15" s="239" t="s">
        <v>79</v>
      </c>
      <c r="E15" s="239" t="s">
        <v>91</v>
      </c>
      <c r="F15" s="239"/>
      <c r="G15" s="239" t="s">
        <v>92</v>
      </c>
      <c r="H15" s="239" t="s">
        <v>93</v>
      </c>
      <c r="I15" s="237">
        <v>40</v>
      </c>
      <c r="J15" s="237" t="s">
        <v>46</v>
      </c>
      <c r="K15" s="240"/>
      <c r="L15" s="244" t="s">
        <v>94</v>
      </c>
    </row>
    <row r="16" spans="1:13">
      <c r="A16" s="36"/>
      <c r="B16" s="52" t="s">
        <v>37</v>
      </c>
      <c r="C16" s="52"/>
      <c r="D16" s="52"/>
      <c r="E16" s="52"/>
      <c r="F16" s="52"/>
      <c r="G16" s="52"/>
      <c r="H16" s="52"/>
      <c r="I16" s="53"/>
      <c r="J16" s="53"/>
      <c r="K16" s="53"/>
      <c r="L16" s="54"/>
    </row>
    <row r="17" spans="1:12" s="242" customFormat="1" ht="177.75" customHeight="1">
      <c r="A17" s="237" t="s">
        <v>116</v>
      </c>
      <c r="B17" s="238" t="s">
        <v>95</v>
      </c>
      <c r="C17" s="239" t="s">
        <v>96</v>
      </c>
      <c r="D17" s="239" t="s">
        <v>71</v>
      </c>
      <c r="E17" s="239" t="s">
        <v>97</v>
      </c>
      <c r="F17" s="245" t="s">
        <v>98</v>
      </c>
      <c r="G17" s="239" t="s">
        <v>99</v>
      </c>
      <c r="H17" s="239" t="s">
        <v>100</v>
      </c>
      <c r="I17" s="237">
        <v>56</v>
      </c>
      <c r="J17" s="237" t="s">
        <v>46</v>
      </c>
      <c r="K17" s="240"/>
      <c r="L17" s="241" t="s">
        <v>394</v>
      </c>
    </row>
    <row r="18" spans="1:12" s="7" customFormat="1">
      <c r="B18" s="27"/>
      <c r="H18" s="25"/>
      <c r="K18" s="30"/>
      <c r="L18" s="27"/>
    </row>
    <row r="19" spans="1:12" s="7" customFormat="1" ht="15" thickBot="1">
      <c r="A19" s="32"/>
      <c r="B19" s="33" t="s">
        <v>17</v>
      </c>
      <c r="H19" s="25"/>
      <c r="K19" s="30"/>
      <c r="L19" s="27"/>
    </row>
    <row r="20" spans="1:12" s="7" customFormat="1" ht="43.5" thickTop="1">
      <c r="A20" s="10"/>
      <c r="B20" s="24" t="s">
        <v>372</v>
      </c>
      <c r="H20" s="25"/>
      <c r="K20" s="30"/>
      <c r="L20" s="27"/>
    </row>
    <row r="21" spans="1:12" s="7" customFormat="1" ht="15">
      <c r="B21" s="1"/>
      <c r="C21"/>
      <c r="D21"/>
      <c r="H21" s="25"/>
      <c r="K21" s="30"/>
      <c r="L21" s="27"/>
    </row>
    <row r="22" spans="1:12" s="7" customFormat="1" ht="15" thickBot="1">
      <c r="A22" s="32" t="s">
        <v>0</v>
      </c>
      <c r="B22" s="33" t="s">
        <v>16</v>
      </c>
      <c r="C22" s="32" t="s">
        <v>7</v>
      </c>
      <c r="D22" s="32" t="s">
        <v>8</v>
      </c>
      <c r="E22" s="34" t="s">
        <v>11</v>
      </c>
      <c r="F22" s="35" t="s">
        <v>12</v>
      </c>
      <c r="H22" s="25"/>
      <c r="K22" s="30"/>
      <c r="L22" s="27"/>
    </row>
    <row r="23" spans="1:12" s="2" customFormat="1" ht="15" thickTop="1">
      <c r="A23" s="9">
        <v>1</v>
      </c>
      <c r="B23" s="22" t="s">
        <v>117</v>
      </c>
      <c r="C23" s="22"/>
      <c r="D23" s="23"/>
      <c r="E23" s="8"/>
      <c r="F23" s="8"/>
      <c r="H23" s="6"/>
      <c r="I23" s="5"/>
      <c r="J23" s="5"/>
      <c r="K23" s="31"/>
      <c r="L23" s="1"/>
    </row>
    <row r="24" spans="1:12" s="2" customFormat="1">
      <c r="A24" s="9">
        <v>2</v>
      </c>
      <c r="B24" s="22" t="s">
        <v>118</v>
      </c>
      <c r="C24" s="22"/>
      <c r="D24" s="23"/>
      <c r="E24" s="8"/>
      <c r="F24" s="8"/>
      <c r="H24" s="6"/>
      <c r="I24" s="5"/>
      <c r="J24" s="5"/>
      <c r="K24" s="31"/>
      <c r="L24" s="1"/>
    </row>
    <row r="25" spans="1:12">
      <c r="A25" s="9">
        <v>3</v>
      </c>
      <c r="B25" s="22" t="s">
        <v>119</v>
      </c>
      <c r="C25" s="22"/>
      <c r="D25" s="23"/>
      <c r="E25" s="8"/>
      <c r="F25" s="8"/>
    </row>
    <row r="26" spans="1:12">
      <c r="A26" s="9">
        <v>4</v>
      </c>
      <c r="B26" s="22" t="s">
        <v>120</v>
      </c>
      <c r="C26" s="22"/>
      <c r="D26" s="23"/>
      <c r="E26" s="8"/>
      <c r="F26" s="8"/>
    </row>
  </sheetData>
  <mergeCells count="8">
    <mergeCell ref="K3:K4"/>
    <mergeCell ref="C1:D1"/>
    <mergeCell ref="I1:J1"/>
    <mergeCell ref="I3:I4"/>
    <mergeCell ref="J3:J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85" pageOrder="overThenDown" orientation="landscape" r:id="rId1"/>
  <headerFooter>
    <oddHeader>&amp;RZakładka nr 1 - wykaz podmiotów do ubezpieczenia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13"/>
  <sheetViews>
    <sheetView topLeftCell="A62" zoomScale="90" zoomScaleNormal="90" workbookViewId="0">
      <selection activeCell="F80" sqref="F80"/>
    </sheetView>
  </sheetViews>
  <sheetFormatPr defaultRowHeight="14.25"/>
  <cols>
    <col min="1" max="1" width="6" style="2" customWidth="1"/>
    <col min="2" max="2" width="68.7109375" style="2" customWidth="1"/>
    <col min="3" max="3" width="15.140625" style="2" customWidth="1"/>
    <col min="4" max="4" width="18.28515625" style="199" customWidth="1"/>
    <col min="5" max="5" width="15.140625" style="2" customWidth="1"/>
    <col min="6" max="7" width="17.85546875" style="2" customWidth="1"/>
    <col min="8" max="8" width="13.42578125" style="2" customWidth="1"/>
    <col min="9" max="9" width="21" style="2" customWidth="1"/>
    <col min="10" max="10" width="14.140625" style="2" customWidth="1"/>
    <col min="11" max="11" width="16.5703125" style="2" customWidth="1"/>
    <col min="12" max="12" width="64.85546875" style="2" customWidth="1"/>
    <col min="13" max="13" width="19.140625" style="2" customWidth="1"/>
    <col min="14" max="16384" width="9.140625" style="2"/>
  </cols>
  <sheetData>
    <row r="2" spans="1:12" s="108" customFormat="1" ht="12.75">
      <c r="A2" s="174" t="s">
        <v>101</v>
      </c>
      <c r="B2" s="183" t="s">
        <v>121</v>
      </c>
      <c r="C2" s="147"/>
      <c r="D2" s="146"/>
      <c r="E2" s="147"/>
      <c r="F2" s="184"/>
      <c r="G2" s="185"/>
      <c r="H2" s="265" t="s">
        <v>122</v>
      </c>
      <c r="I2" s="265"/>
      <c r="J2" s="265"/>
      <c r="K2" s="265"/>
    </row>
    <row r="3" spans="1:12" s="58" customFormat="1" ht="51">
      <c r="A3" s="179" t="s">
        <v>0</v>
      </c>
      <c r="B3" s="179" t="s">
        <v>1</v>
      </c>
      <c r="C3" s="186" t="s">
        <v>491</v>
      </c>
      <c r="D3" s="186" t="s">
        <v>492</v>
      </c>
      <c r="E3" s="186" t="s">
        <v>2</v>
      </c>
      <c r="F3" s="187" t="s">
        <v>123</v>
      </c>
      <c r="G3" s="180" t="s">
        <v>124</v>
      </c>
      <c r="H3" s="179" t="s">
        <v>125</v>
      </c>
      <c r="I3" s="179" t="s">
        <v>126</v>
      </c>
      <c r="J3" s="179" t="s">
        <v>127</v>
      </c>
      <c r="K3" s="179" t="s">
        <v>128</v>
      </c>
      <c r="L3" s="180" t="s">
        <v>313</v>
      </c>
    </row>
    <row r="4" spans="1:12" s="58" customFormat="1" ht="12.75">
      <c r="A4" s="138" t="s">
        <v>101</v>
      </c>
      <c r="B4" s="144" t="s">
        <v>399</v>
      </c>
      <c r="C4" s="178">
        <v>11603.38</v>
      </c>
      <c r="D4" s="249">
        <f t="shared" ref="D4:D33" si="0">C4*F4</f>
        <v>11075078.1086</v>
      </c>
      <c r="E4" s="142" t="s">
        <v>135</v>
      </c>
      <c r="F4" s="143">
        <v>954.47</v>
      </c>
      <c r="G4" s="138" t="s">
        <v>167</v>
      </c>
      <c r="H4" s="138" t="s">
        <v>131</v>
      </c>
      <c r="I4" s="138" t="s">
        <v>132</v>
      </c>
      <c r="J4" s="138" t="s">
        <v>141</v>
      </c>
      <c r="K4" s="138" t="s">
        <v>142</v>
      </c>
      <c r="L4" s="145" t="s">
        <v>466</v>
      </c>
    </row>
    <row r="5" spans="1:12" s="58" customFormat="1" ht="12.75">
      <c r="A5" s="138" t="s">
        <v>102</v>
      </c>
      <c r="B5" s="144" t="s">
        <v>400</v>
      </c>
      <c r="C5" s="178">
        <v>9352.91</v>
      </c>
      <c r="D5" s="249">
        <f t="shared" si="0"/>
        <v>453148.48950000003</v>
      </c>
      <c r="E5" s="142" t="s">
        <v>129</v>
      </c>
      <c r="F5" s="143">
        <v>48.45</v>
      </c>
      <c r="G5" s="138" t="s">
        <v>130</v>
      </c>
      <c r="H5" s="138" t="s">
        <v>131</v>
      </c>
      <c r="I5" s="138" t="s">
        <v>132</v>
      </c>
      <c r="J5" s="138" t="s">
        <v>133</v>
      </c>
      <c r="K5" s="138" t="s">
        <v>134</v>
      </c>
      <c r="L5" s="145"/>
    </row>
    <row r="6" spans="1:12" s="58" customFormat="1" ht="12.75">
      <c r="A6" s="138" t="s">
        <v>103</v>
      </c>
      <c r="B6" s="144" t="s">
        <v>401</v>
      </c>
      <c r="C6" s="178">
        <v>9352.91</v>
      </c>
      <c r="D6" s="249">
        <f t="shared" si="0"/>
        <v>1723647.7838999999</v>
      </c>
      <c r="E6" s="142" t="s">
        <v>135</v>
      </c>
      <c r="F6" s="143">
        <v>184.29</v>
      </c>
      <c r="G6" s="138">
        <v>1978</v>
      </c>
      <c r="H6" s="138" t="s">
        <v>136</v>
      </c>
      <c r="I6" s="138" t="s">
        <v>131</v>
      </c>
      <c r="J6" s="138" t="s">
        <v>137</v>
      </c>
      <c r="K6" s="138" t="s">
        <v>138</v>
      </c>
      <c r="L6" s="145" t="s">
        <v>465</v>
      </c>
    </row>
    <row r="7" spans="1:12" s="58" customFormat="1" ht="12.75">
      <c r="A7" s="138" t="s">
        <v>104</v>
      </c>
      <c r="B7" s="144" t="s">
        <v>402</v>
      </c>
      <c r="C7" s="178">
        <v>9352.91</v>
      </c>
      <c r="D7" s="249">
        <f t="shared" si="0"/>
        <v>1375813.061</v>
      </c>
      <c r="E7" s="142" t="s">
        <v>135</v>
      </c>
      <c r="F7" s="143">
        <v>147.1</v>
      </c>
      <c r="G7" s="138">
        <v>1982</v>
      </c>
      <c r="H7" s="138" t="s">
        <v>136</v>
      </c>
      <c r="I7" s="138" t="s">
        <v>131</v>
      </c>
      <c r="J7" s="138" t="s">
        <v>137</v>
      </c>
      <c r="K7" s="138" t="s">
        <v>138</v>
      </c>
      <c r="L7" s="145" t="s">
        <v>467</v>
      </c>
    </row>
    <row r="8" spans="1:12" s="58" customFormat="1" ht="12.75">
      <c r="A8" s="138" t="s">
        <v>105</v>
      </c>
      <c r="B8" s="144" t="s">
        <v>403</v>
      </c>
      <c r="C8" s="178">
        <v>9352.91</v>
      </c>
      <c r="D8" s="249">
        <f t="shared" si="0"/>
        <v>243175.66</v>
      </c>
      <c r="E8" s="142" t="s">
        <v>129</v>
      </c>
      <c r="F8" s="143">
        <v>26</v>
      </c>
      <c r="G8" s="138" t="s">
        <v>139</v>
      </c>
      <c r="H8" s="138" t="s">
        <v>131</v>
      </c>
      <c r="I8" s="138" t="s">
        <v>132</v>
      </c>
      <c r="J8" s="138" t="s">
        <v>141</v>
      </c>
      <c r="K8" s="138" t="s">
        <v>142</v>
      </c>
      <c r="L8" s="145"/>
    </row>
    <row r="9" spans="1:12" s="58" customFormat="1" ht="12.75">
      <c r="A9" s="138" t="s">
        <v>143</v>
      </c>
      <c r="B9" s="144" t="s">
        <v>404</v>
      </c>
      <c r="C9" s="178">
        <v>9352.91</v>
      </c>
      <c r="D9" s="249">
        <f t="shared" si="0"/>
        <v>252528.57</v>
      </c>
      <c r="E9" s="142" t="s">
        <v>129</v>
      </c>
      <c r="F9" s="143">
        <v>27</v>
      </c>
      <c r="G9" s="138" t="s">
        <v>139</v>
      </c>
      <c r="H9" s="138" t="s">
        <v>144</v>
      </c>
      <c r="I9" s="138" t="s">
        <v>145</v>
      </c>
      <c r="J9" s="138" t="s">
        <v>141</v>
      </c>
      <c r="K9" s="138" t="s">
        <v>142</v>
      </c>
      <c r="L9" s="145"/>
    </row>
    <row r="10" spans="1:12" s="58" customFormat="1" ht="12.75">
      <c r="A10" s="138" t="s">
        <v>112</v>
      </c>
      <c r="B10" s="144" t="s">
        <v>405</v>
      </c>
      <c r="C10" s="178">
        <v>9352.91</v>
      </c>
      <c r="D10" s="249">
        <f t="shared" si="0"/>
        <v>2040150.2582999999</v>
      </c>
      <c r="E10" s="142" t="s">
        <v>135</v>
      </c>
      <c r="F10" s="143">
        <v>218.13</v>
      </c>
      <c r="G10" s="138" t="s">
        <v>139</v>
      </c>
      <c r="H10" s="138" t="s">
        <v>136</v>
      </c>
      <c r="I10" s="138" t="s">
        <v>140</v>
      </c>
      <c r="J10" s="138" t="s">
        <v>141</v>
      </c>
      <c r="K10" s="138" t="s">
        <v>142</v>
      </c>
      <c r="L10" s="145" t="s">
        <v>468</v>
      </c>
    </row>
    <row r="11" spans="1:12" s="58" customFormat="1" ht="12.75">
      <c r="A11" s="138" t="s">
        <v>111</v>
      </c>
      <c r="B11" s="144" t="s">
        <v>493</v>
      </c>
      <c r="C11" s="178">
        <v>9352.91</v>
      </c>
      <c r="D11" s="249">
        <f t="shared" si="0"/>
        <v>4379780.6947999997</v>
      </c>
      <c r="E11" s="142" t="s">
        <v>129</v>
      </c>
      <c r="F11" s="143">
        <v>468.28</v>
      </c>
      <c r="G11" s="138">
        <v>2011</v>
      </c>
      <c r="H11" s="138"/>
      <c r="I11" s="138" t="s">
        <v>131</v>
      </c>
      <c r="J11" s="138"/>
      <c r="K11" s="138" t="s">
        <v>142</v>
      </c>
      <c r="L11" s="145"/>
    </row>
    <row r="12" spans="1:12" s="58" customFormat="1" ht="12.75">
      <c r="A12" s="138" t="s">
        <v>113</v>
      </c>
      <c r="B12" s="144" t="s">
        <v>406</v>
      </c>
      <c r="C12" s="178">
        <v>9352.91</v>
      </c>
      <c r="D12" s="249">
        <f t="shared" si="0"/>
        <v>635249.64720000001</v>
      </c>
      <c r="E12" s="142" t="s">
        <v>135</v>
      </c>
      <c r="F12" s="143">
        <v>67.92</v>
      </c>
      <c r="G12" s="138" t="s">
        <v>139</v>
      </c>
      <c r="H12" s="138" t="s">
        <v>131</v>
      </c>
      <c r="I12" s="138" t="s">
        <v>132</v>
      </c>
      <c r="J12" s="138" t="s">
        <v>141</v>
      </c>
      <c r="K12" s="138" t="s">
        <v>142</v>
      </c>
      <c r="L12" s="145"/>
    </row>
    <row r="13" spans="1:12" s="58" customFormat="1" ht="12.75">
      <c r="A13" s="138" t="s">
        <v>114</v>
      </c>
      <c r="B13" s="144" t="s">
        <v>407</v>
      </c>
      <c r="C13" s="178">
        <v>9352.91</v>
      </c>
      <c r="D13" s="249">
        <f t="shared" si="0"/>
        <v>1295752.1513999999</v>
      </c>
      <c r="E13" s="142" t="s">
        <v>135</v>
      </c>
      <c r="F13" s="143">
        <v>138.54</v>
      </c>
      <c r="G13" s="138" t="s">
        <v>139</v>
      </c>
      <c r="H13" s="138" t="s">
        <v>131</v>
      </c>
      <c r="I13" s="138" t="s">
        <v>132</v>
      </c>
      <c r="J13" s="138" t="s">
        <v>141</v>
      </c>
      <c r="K13" s="138" t="s">
        <v>142</v>
      </c>
      <c r="L13" s="145"/>
    </row>
    <row r="14" spans="1:12" s="58" customFormat="1" ht="12.75">
      <c r="A14" s="138" t="s">
        <v>116</v>
      </c>
      <c r="B14" s="144" t="s">
        <v>408</v>
      </c>
      <c r="C14" s="178">
        <v>9352.91</v>
      </c>
      <c r="D14" s="249">
        <f t="shared" si="0"/>
        <v>1242253.5061999999</v>
      </c>
      <c r="E14" s="142" t="s">
        <v>135</v>
      </c>
      <c r="F14" s="143">
        <v>132.82</v>
      </c>
      <c r="G14" s="138" t="s">
        <v>139</v>
      </c>
      <c r="H14" s="138" t="s">
        <v>131</v>
      </c>
      <c r="I14" s="138" t="s">
        <v>145</v>
      </c>
      <c r="J14" s="138" t="s">
        <v>141</v>
      </c>
      <c r="K14" s="138" t="s">
        <v>142</v>
      </c>
      <c r="L14" s="145"/>
    </row>
    <row r="15" spans="1:12" s="58" customFormat="1" ht="12.75">
      <c r="A15" s="138" t="s">
        <v>147</v>
      </c>
      <c r="B15" s="144" t="s">
        <v>409</v>
      </c>
      <c r="C15" s="178">
        <v>9352.91</v>
      </c>
      <c r="D15" s="249">
        <f t="shared" si="0"/>
        <v>673409.52</v>
      </c>
      <c r="E15" s="142" t="s">
        <v>135</v>
      </c>
      <c r="F15" s="143">
        <v>72</v>
      </c>
      <c r="G15" s="138" t="s">
        <v>146</v>
      </c>
      <c r="H15" s="138" t="s">
        <v>131</v>
      </c>
      <c r="I15" s="138" t="s">
        <v>140</v>
      </c>
      <c r="J15" s="138" t="s">
        <v>137</v>
      </c>
      <c r="K15" s="138" t="s">
        <v>138</v>
      </c>
      <c r="L15" s="145" t="s">
        <v>380</v>
      </c>
    </row>
    <row r="16" spans="1:12" s="58" customFormat="1" ht="12.75">
      <c r="A16" s="138" t="s">
        <v>150</v>
      </c>
      <c r="B16" s="144" t="s">
        <v>410</v>
      </c>
      <c r="C16" s="178">
        <v>9352.91</v>
      </c>
      <c r="D16" s="249">
        <f t="shared" si="0"/>
        <v>1996659.2267999998</v>
      </c>
      <c r="E16" s="142" t="s">
        <v>135</v>
      </c>
      <c r="F16" s="143">
        <v>213.48</v>
      </c>
      <c r="G16" s="138" t="s">
        <v>148</v>
      </c>
      <c r="H16" s="138" t="s">
        <v>131</v>
      </c>
      <c r="I16" s="138" t="s">
        <v>149</v>
      </c>
      <c r="J16" s="138" t="s">
        <v>133</v>
      </c>
      <c r="K16" s="138" t="s">
        <v>138</v>
      </c>
      <c r="L16" s="145"/>
    </row>
    <row r="17" spans="1:12" s="58" customFormat="1" ht="12.75">
      <c r="A17" s="138" t="s">
        <v>151</v>
      </c>
      <c r="B17" s="144" t="s">
        <v>411</v>
      </c>
      <c r="C17" s="178">
        <v>9352.91</v>
      </c>
      <c r="D17" s="249">
        <f t="shared" si="0"/>
        <v>299012.53269999998</v>
      </c>
      <c r="E17" s="142" t="s">
        <v>135</v>
      </c>
      <c r="F17" s="143">
        <v>31.97</v>
      </c>
      <c r="G17" s="138" t="s">
        <v>139</v>
      </c>
      <c r="H17" s="138" t="s">
        <v>131</v>
      </c>
      <c r="I17" s="138"/>
      <c r="J17" s="138" t="s">
        <v>141</v>
      </c>
      <c r="K17" s="138" t="s">
        <v>142</v>
      </c>
      <c r="L17" s="145"/>
    </row>
    <row r="18" spans="1:12" s="58" customFormat="1" ht="12.75">
      <c r="A18" s="138" t="s">
        <v>152</v>
      </c>
      <c r="B18" s="144" t="s">
        <v>412</v>
      </c>
      <c r="C18" s="178">
        <v>9352.91</v>
      </c>
      <c r="D18" s="249">
        <f t="shared" si="0"/>
        <v>1191934.8503999999</v>
      </c>
      <c r="E18" s="142" t="s">
        <v>135</v>
      </c>
      <c r="F18" s="143">
        <v>127.44</v>
      </c>
      <c r="G18" s="138" t="s">
        <v>139</v>
      </c>
      <c r="H18" s="138" t="s">
        <v>131</v>
      </c>
      <c r="I18" s="138" t="s">
        <v>132</v>
      </c>
      <c r="J18" s="138" t="s">
        <v>141</v>
      </c>
      <c r="K18" s="138" t="s">
        <v>142</v>
      </c>
      <c r="L18" s="145" t="s">
        <v>381</v>
      </c>
    </row>
    <row r="19" spans="1:12" s="58" customFormat="1" ht="12.75">
      <c r="A19" s="138" t="s">
        <v>153</v>
      </c>
      <c r="B19" s="144" t="s">
        <v>413</v>
      </c>
      <c r="C19" s="178">
        <v>9352.91</v>
      </c>
      <c r="D19" s="249">
        <f t="shared" si="0"/>
        <v>1124968.0148</v>
      </c>
      <c r="E19" s="142" t="s">
        <v>135</v>
      </c>
      <c r="F19" s="143">
        <v>120.28</v>
      </c>
      <c r="G19" s="138" t="s">
        <v>139</v>
      </c>
      <c r="H19" s="138" t="s">
        <v>131</v>
      </c>
      <c r="I19" s="138" t="s">
        <v>132</v>
      </c>
      <c r="J19" s="138" t="s">
        <v>141</v>
      </c>
      <c r="K19" s="138" t="s">
        <v>142</v>
      </c>
      <c r="L19" s="145" t="s">
        <v>382</v>
      </c>
    </row>
    <row r="20" spans="1:12" s="58" customFormat="1" ht="12.75">
      <c r="A20" s="138" t="s">
        <v>155</v>
      </c>
      <c r="B20" s="144" t="s">
        <v>414</v>
      </c>
      <c r="C20" s="178">
        <v>9352.91</v>
      </c>
      <c r="D20" s="249">
        <f t="shared" si="0"/>
        <v>1284341.6011999999</v>
      </c>
      <c r="E20" s="142" t="s">
        <v>135</v>
      </c>
      <c r="F20" s="143">
        <v>137.32</v>
      </c>
      <c r="G20" s="138" t="s">
        <v>139</v>
      </c>
      <c r="H20" s="138" t="s">
        <v>131</v>
      </c>
      <c r="I20" s="138" t="s">
        <v>132</v>
      </c>
      <c r="J20" s="138" t="s">
        <v>141</v>
      </c>
      <c r="K20" s="138" t="s">
        <v>134</v>
      </c>
      <c r="L20" s="145" t="s">
        <v>154</v>
      </c>
    </row>
    <row r="21" spans="1:12" s="58" customFormat="1" ht="12.75">
      <c r="A21" s="138" t="s">
        <v>156</v>
      </c>
      <c r="B21" s="144" t="s">
        <v>415</v>
      </c>
      <c r="C21" s="178">
        <v>9352.91</v>
      </c>
      <c r="D21" s="249">
        <f t="shared" si="0"/>
        <v>3211976.3522000001</v>
      </c>
      <c r="E21" s="142" t="s">
        <v>135</v>
      </c>
      <c r="F21" s="143">
        <v>343.42</v>
      </c>
      <c r="G21" s="138" t="s">
        <v>148</v>
      </c>
      <c r="H21" s="138" t="s">
        <v>131</v>
      </c>
      <c r="I21" s="138" t="s">
        <v>149</v>
      </c>
      <c r="J21" s="138" t="s">
        <v>133</v>
      </c>
      <c r="K21" s="138" t="s">
        <v>134</v>
      </c>
      <c r="L21" s="145" t="s">
        <v>381</v>
      </c>
    </row>
    <row r="22" spans="1:12" s="58" customFormat="1" ht="12.75">
      <c r="A22" s="138" t="s">
        <v>157</v>
      </c>
      <c r="B22" s="144" t="s">
        <v>416</v>
      </c>
      <c r="C22" s="178">
        <v>9352.91</v>
      </c>
      <c r="D22" s="249">
        <f t="shared" si="0"/>
        <v>1775743.4926</v>
      </c>
      <c r="E22" s="142" t="s">
        <v>135</v>
      </c>
      <c r="F22" s="143">
        <v>189.86</v>
      </c>
      <c r="G22" s="138" t="s">
        <v>139</v>
      </c>
      <c r="H22" s="138" t="s">
        <v>131</v>
      </c>
      <c r="I22" s="138" t="s">
        <v>132</v>
      </c>
      <c r="J22" s="138" t="s">
        <v>141</v>
      </c>
      <c r="K22" s="138" t="s">
        <v>142</v>
      </c>
      <c r="L22" s="145"/>
    </row>
    <row r="23" spans="1:12" s="58" customFormat="1" ht="12.75">
      <c r="A23" s="138" t="s">
        <v>158</v>
      </c>
      <c r="B23" s="144" t="s">
        <v>417</v>
      </c>
      <c r="C23" s="178">
        <v>9352.91</v>
      </c>
      <c r="D23" s="249">
        <f t="shared" si="0"/>
        <v>1466629.8171000001</v>
      </c>
      <c r="E23" s="142" t="s">
        <v>135</v>
      </c>
      <c r="F23" s="143">
        <v>156.81</v>
      </c>
      <c r="G23" s="138" t="s">
        <v>139</v>
      </c>
      <c r="H23" s="138" t="s">
        <v>131</v>
      </c>
      <c r="I23" s="138" t="s">
        <v>131</v>
      </c>
      <c r="J23" s="138" t="s">
        <v>141</v>
      </c>
      <c r="K23" s="138" t="s">
        <v>134</v>
      </c>
      <c r="L23" s="145" t="s">
        <v>381</v>
      </c>
    </row>
    <row r="24" spans="1:12" s="58" customFormat="1" ht="12.75">
      <c r="A24" s="138" t="s">
        <v>160</v>
      </c>
      <c r="B24" s="144" t="s">
        <v>418</v>
      </c>
      <c r="C24" s="178">
        <v>9352.91</v>
      </c>
      <c r="D24" s="249">
        <f t="shared" si="0"/>
        <v>2243856.6381000001</v>
      </c>
      <c r="E24" s="142" t="s">
        <v>135</v>
      </c>
      <c r="F24" s="143">
        <v>239.91</v>
      </c>
      <c r="G24" s="138" t="s">
        <v>148</v>
      </c>
      <c r="H24" s="138" t="s">
        <v>159</v>
      </c>
      <c r="I24" s="138" t="s">
        <v>149</v>
      </c>
      <c r="J24" s="138" t="s">
        <v>133</v>
      </c>
      <c r="K24" s="138" t="s">
        <v>134</v>
      </c>
      <c r="L24" s="145"/>
    </row>
    <row r="25" spans="1:12" s="58" customFormat="1" ht="12.75">
      <c r="A25" s="138" t="s">
        <v>161</v>
      </c>
      <c r="B25" s="144" t="s">
        <v>419</v>
      </c>
      <c r="C25" s="178">
        <v>9352.91</v>
      </c>
      <c r="D25" s="249">
        <f t="shared" si="0"/>
        <v>890209.97380000004</v>
      </c>
      <c r="E25" s="142" t="s">
        <v>135</v>
      </c>
      <c r="F25" s="143">
        <v>95.18</v>
      </c>
      <c r="G25" s="138" t="s">
        <v>139</v>
      </c>
      <c r="H25" s="138" t="s">
        <v>131</v>
      </c>
      <c r="I25" s="138" t="s">
        <v>149</v>
      </c>
      <c r="J25" s="138" t="s">
        <v>133</v>
      </c>
      <c r="K25" s="138" t="s">
        <v>134</v>
      </c>
      <c r="L25" s="145"/>
    </row>
    <row r="26" spans="1:12" s="58" customFormat="1" ht="12.75">
      <c r="A26" s="138" t="s">
        <v>163</v>
      </c>
      <c r="B26" s="144" t="s">
        <v>420</v>
      </c>
      <c r="C26" s="178">
        <v>9352.91</v>
      </c>
      <c r="D26" s="249">
        <f t="shared" si="0"/>
        <v>2044826.7132999999</v>
      </c>
      <c r="E26" s="142" t="s">
        <v>135</v>
      </c>
      <c r="F26" s="143">
        <v>218.63</v>
      </c>
      <c r="G26" s="138" t="s">
        <v>146</v>
      </c>
      <c r="H26" s="138" t="s">
        <v>131</v>
      </c>
      <c r="I26" s="138" t="s">
        <v>149</v>
      </c>
      <c r="J26" s="138" t="s">
        <v>133</v>
      </c>
      <c r="K26" s="138" t="s">
        <v>138</v>
      </c>
      <c r="L26" s="145" t="s">
        <v>162</v>
      </c>
    </row>
    <row r="27" spans="1:12" s="58" customFormat="1" ht="12.75">
      <c r="A27" s="138" t="s">
        <v>166</v>
      </c>
      <c r="B27" s="144" t="s">
        <v>164</v>
      </c>
      <c r="C27" s="178">
        <v>9352.91</v>
      </c>
      <c r="D27" s="249">
        <f t="shared" si="0"/>
        <v>1105326.9038</v>
      </c>
      <c r="E27" s="142" t="s">
        <v>135</v>
      </c>
      <c r="F27" s="143">
        <v>118.18</v>
      </c>
      <c r="G27" s="138" t="s">
        <v>463</v>
      </c>
      <c r="H27" s="138" t="s">
        <v>131</v>
      </c>
      <c r="I27" s="138"/>
      <c r="J27" s="138" t="s">
        <v>141</v>
      </c>
      <c r="K27" s="138" t="s">
        <v>464</v>
      </c>
      <c r="L27" s="145" t="s">
        <v>165</v>
      </c>
    </row>
    <row r="28" spans="1:12" s="58" customFormat="1" ht="12.75">
      <c r="A28" s="138" t="s">
        <v>168</v>
      </c>
      <c r="B28" s="144" t="s">
        <v>397</v>
      </c>
      <c r="C28" s="178">
        <v>9352.91</v>
      </c>
      <c r="D28" s="249">
        <f t="shared" si="0"/>
        <v>537511.73769999994</v>
      </c>
      <c r="E28" s="142" t="s">
        <v>135</v>
      </c>
      <c r="F28" s="143">
        <v>57.47</v>
      </c>
      <c r="G28" s="138">
        <v>2021</v>
      </c>
      <c r="H28" s="138" t="s">
        <v>131</v>
      </c>
      <c r="I28" s="138"/>
      <c r="J28" s="138"/>
      <c r="K28" s="138" t="s">
        <v>142</v>
      </c>
      <c r="L28" s="145"/>
    </row>
    <row r="29" spans="1:12" s="58" customFormat="1" ht="12.75">
      <c r="A29" s="138" t="s">
        <v>108</v>
      </c>
      <c r="B29" s="144" t="s">
        <v>494</v>
      </c>
      <c r="C29" s="178">
        <v>9352.91</v>
      </c>
      <c r="D29" s="249">
        <f t="shared" si="0"/>
        <v>8417619</v>
      </c>
      <c r="E29" s="142" t="s">
        <v>135</v>
      </c>
      <c r="F29" s="143">
        <v>900</v>
      </c>
      <c r="G29" s="138" t="s">
        <v>148</v>
      </c>
      <c r="H29" s="138" t="s">
        <v>131</v>
      </c>
      <c r="I29" s="138" t="s">
        <v>131</v>
      </c>
      <c r="J29" s="138" t="s">
        <v>137</v>
      </c>
      <c r="K29" s="138" t="s">
        <v>138</v>
      </c>
      <c r="L29" s="145"/>
    </row>
    <row r="30" spans="1:12" s="58" customFormat="1" ht="12.75">
      <c r="A30" s="138" t="s">
        <v>173</v>
      </c>
      <c r="B30" s="144" t="s">
        <v>495</v>
      </c>
      <c r="C30" s="178">
        <v>9352.91</v>
      </c>
      <c r="D30" s="249">
        <f t="shared" si="0"/>
        <v>823056.08</v>
      </c>
      <c r="E30" s="142" t="s">
        <v>135</v>
      </c>
      <c r="F30" s="143">
        <v>88</v>
      </c>
      <c r="G30" s="138" t="s">
        <v>496</v>
      </c>
      <c r="H30" s="138" t="s">
        <v>131</v>
      </c>
      <c r="I30" s="138" t="s">
        <v>131</v>
      </c>
      <c r="J30" s="138"/>
      <c r="K30" s="138" t="s">
        <v>138</v>
      </c>
      <c r="L30" s="145"/>
    </row>
    <row r="31" spans="1:12" s="58" customFormat="1" ht="12.75">
      <c r="A31" s="138" t="s">
        <v>174</v>
      </c>
      <c r="B31" s="144" t="s">
        <v>421</v>
      </c>
      <c r="C31" s="178">
        <v>9352.91</v>
      </c>
      <c r="D31" s="249">
        <f t="shared" si="0"/>
        <v>353727.05619999999</v>
      </c>
      <c r="E31" s="142" t="s">
        <v>135</v>
      </c>
      <c r="F31" s="143">
        <v>37.82</v>
      </c>
      <c r="G31" s="138" t="s">
        <v>139</v>
      </c>
      <c r="H31" s="138" t="s">
        <v>131</v>
      </c>
      <c r="I31" s="138" t="s">
        <v>132</v>
      </c>
      <c r="J31" s="138" t="s">
        <v>141</v>
      </c>
      <c r="K31" s="138" t="s">
        <v>142</v>
      </c>
      <c r="L31" s="145"/>
    </row>
    <row r="32" spans="1:12" s="58" customFormat="1" ht="12.75">
      <c r="A32" s="138" t="s">
        <v>175</v>
      </c>
      <c r="B32" s="144" t="s">
        <v>422</v>
      </c>
      <c r="C32" s="178">
        <v>9352.91</v>
      </c>
      <c r="D32" s="249">
        <f t="shared" si="0"/>
        <v>353165.88159999996</v>
      </c>
      <c r="E32" s="142" t="s">
        <v>135</v>
      </c>
      <c r="F32" s="143">
        <v>37.76</v>
      </c>
      <c r="G32" s="138" t="s">
        <v>139</v>
      </c>
      <c r="H32" s="138" t="s">
        <v>131</v>
      </c>
      <c r="I32" s="138" t="s">
        <v>145</v>
      </c>
      <c r="J32" s="138" t="s">
        <v>141</v>
      </c>
      <c r="K32" s="138" t="s">
        <v>142</v>
      </c>
      <c r="L32" s="145" t="s">
        <v>364</v>
      </c>
    </row>
    <row r="33" spans="1:12" s="58" customFormat="1" ht="12.75">
      <c r="A33" s="138" t="s">
        <v>107</v>
      </c>
      <c r="B33" s="144" t="s">
        <v>497</v>
      </c>
      <c r="C33" s="178">
        <v>9352.91</v>
      </c>
      <c r="D33" s="249">
        <f t="shared" si="0"/>
        <v>1333724.966</v>
      </c>
      <c r="E33" s="142" t="s">
        <v>135</v>
      </c>
      <c r="F33" s="143">
        <v>142.6</v>
      </c>
      <c r="G33" s="138" t="s">
        <v>139</v>
      </c>
      <c r="H33" s="138" t="s">
        <v>131</v>
      </c>
      <c r="I33" s="138" t="s">
        <v>132</v>
      </c>
      <c r="J33" s="138" t="s">
        <v>141</v>
      </c>
      <c r="K33" s="138" t="s">
        <v>142</v>
      </c>
      <c r="L33" s="145"/>
    </row>
    <row r="34" spans="1:12" s="58" customFormat="1" ht="12.75">
      <c r="A34" s="138" t="s">
        <v>106</v>
      </c>
      <c r="B34" s="144" t="s">
        <v>423</v>
      </c>
      <c r="C34" s="178"/>
      <c r="D34" s="251">
        <v>515918.95</v>
      </c>
      <c r="E34" s="142" t="s">
        <v>129</v>
      </c>
      <c r="F34" s="143"/>
      <c r="G34" s="138" t="s">
        <v>139</v>
      </c>
      <c r="H34" s="138" t="s">
        <v>136</v>
      </c>
      <c r="I34" s="138" t="s">
        <v>140</v>
      </c>
      <c r="J34" s="138" t="s">
        <v>141</v>
      </c>
      <c r="K34" s="138" t="s">
        <v>142</v>
      </c>
      <c r="L34" s="145" t="s">
        <v>469</v>
      </c>
    </row>
    <row r="35" spans="1:12" s="58" customFormat="1" ht="12.75">
      <c r="A35" s="138" t="s">
        <v>176</v>
      </c>
      <c r="B35" s="144" t="s">
        <v>424</v>
      </c>
      <c r="C35" s="178"/>
      <c r="D35" s="251">
        <v>50731.55</v>
      </c>
      <c r="E35" s="142" t="s">
        <v>129</v>
      </c>
      <c r="F35" s="143"/>
      <c r="G35" s="138">
        <v>2012</v>
      </c>
      <c r="H35" s="138"/>
      <c r="I35" s="138"/>
      <c r="J35" s="138"/>
      <c r="K35" s="138"/>
      <c r="L35" s="145"/>
    </row>
    <row r="36" spans="1:12" s="58" customFormat="1" ht="12.75">
      <c r="A36" s="138" t="s">
        <v>178</v>
      </c>
      <c r="B36" s="144" t="s">
        <v>425</v>
      </c>
      <c r="C36" s="178"/>
      <c r="D36" s="251">
        <v>60522.84</v>
      </c>
      <c r="E36" s="142" t="s">
        <v>129</v>
      </c>
      <c r="F36" s="143"/>
      <c r="G36" s="138">
        <v>2012</v>
      </c>
      <c r="H36" s="138"/>
      <c r="I36" s="138"/>
      <c r="J36" s="138"/>
      <c r="K36" s="138"/>
      <c r="L36" s="145"/>
    </row>
    <row r="37" spans="1:12" s="58" customFormat="1" ht="12.75">
      <c r="A37" s="138" t="s">
        <v>179</v>
      </c>
      <c r="B37" s="144" t="s">
        <v>426</v>
      </c>
      <c r="C37" s="178"/>
      <c r="D37" s="251">
        <v>178276.68</v>
      </c>
      <c r="E37" s="142" t="s">
        <v>129</v>
      </c>
      <c r="F37" s="143"/>
      <c r="G37" s="138">
        <v>2012</v>
      </c>
      <c r="H37" s="138"/>
      <c r="I37" s="138"/>
      <c r="J37" s="138"/>
      <c r="K37" s="138"/>
      <c r="L37" s="145"/>
    </row>
    <row r="38" spans="1:12" s="58" customFormat="1" ht="12.75">
      <c r="A38" s="138" t="s">
        <v>180</v>
      </c>
      <c r="B38" s="145" t="s">
        <v>177</v>
      </c>
      <c r="C38" s="178"/>
      <c r="D38" s="251">
        <v>34900</v>
      </c>
      <c r="E38" s="142" t="s">
        <v>129</v>
      </c>
      <c r="F38" s="143"/>
      <c r="G38" s="138">
        <v>2014</v>
      </c>
      <c r="H38" s="138"/>
      <c r="I38" s="138"/>
      <c r="J38" s="138"/>
      <c r="K38" s="138"/>
      <c r="L38" s="145"/>
    </row>
    <row r="39" spans="1:12" s="58" customFormat="1" ht="12.75">
      <c r="A39" s="138" t="s">
        <v>181</v>
      </c>
      <c r="B39" s="144" t="s">
        <v>427</v>
      </c>
      <c r="C39" s="178"/>
      <c r="D39" s="251">
        <v>6530121.6100000003</v>
      </c>
      <c r="E39" s="142" t="s">
        <v>129</v>
      </c>
      <c r="F39" s="143"/>
      <c r="G39" s="138"/>
      <c r="H39" s="138"/>
      <c r="I39" s="138"/>
      <c r="J39" s="138"/>
      <c r="K39" s="138"/>
      <c r="L39" s="145"/>
    </row>
    <row r="40" spans="1:12" s="58" customFormat="1" ht="51">
      <c r="A40" s="138" t="s">
        <v>182</v>
      </c>
      <c r="B40" s="188" t="s">
        <v>375</v>
      </c>
      <c r="C40" s="178"/>
      <c r="D40" s="251">
        <v>118299.56</v>
      </c>
      <c r="E40" s="142" t="s">
        <v>129</v>
      </c>
      <c r="F40" s="143"/>
      <c r="G40" s="138"/>
      <c r="H40" s="138"/>
      <c r="I40" s="138"/>
      <c r="J40" s="138"/>
      <c r="K40" s="138"/>
      <c r="L40" s="145"/>
    </row>
    <row r="41" spans="1:12" s="58" customFormat="1" ht="12.75">
      <c r="A41" s="138" t="s">
        <v>263</v>
      </c>
      <c r="B41" s="188" t="s">
        <v>498</v>
      </c>
      <c r="C41" s="178"/>
      <c r="D41" s="251">
        <v>170000</v>
      </c>
      <c r="E41" s="142"/>
      <c r="F41" s="143"/>
      <c r="G41" s="138">
        <v>2023</v>
      </c>
      <c r="H41" s="138"/>
      <c r="I41" s="138"/>
      <c r="J41" s="138"/>
      <c r="K41" s="138"/>
      <c r="L41" s="145"/>
    </row>
    <row r="42" spans="1:12" s="58" customFormat="1" ht="12.75">
      <c r="A42" s="138" t="s">
        <v>109</v>
      </c>
      <c r="B42" s="188" t="s">
        <v>499</v>
      </c>
      <c r="C42" s="178"/>
      <c r="D42" s="251">
        <v>15500000</v>
      </c>
      <c r="E42" s="142"/>
      <c r="F42" s="143"/>
      <c r="G42" s="138">
        <v>2023</v>
      </c>
      <c r="H42" s="138"/>
      <c r="I42" s="138"/>
      <c r="J42" s="138"/>
      <c r="K42" s="138"/>
      <c r="L42" s="145"/>
    </row>
    <row r="43" spans="1:12" s="58" customFormat="1" ht="25.5">
      <c r="A43" s="138" t="s">
        <v>264</v>
      </c>
      <c r="B43" s="188" t="s">
        <v>376</v>
      </c>
      <c r="C43" s="178"/>
      <c r="D43" s="251">
        <v>4862877.55</v>
      </c>
      <c r="E43" s="142" t="s">
        <v>129</v>
      </c>
      <c r="F43" s="143"/>
      <c r="G43" s="138"/>
      <c r="H43" s="138"/>
      <c r="I43" s="138"/>
      <c r="J43" s="138"/>
      <c r="K43" s="138"/>
      <c r="L43" s="145"/>
    </row>
    <row r="44" spans="1:12" s="58" customFormat="1" ht="12.75">
      <c r="A44" s="138" t="s">
        <v>265</v>
      </c>
      <c r="B44" s="188" t="s">
        <v>398</v>
      </c>
      <c r="C44" s="178"/>
      <c r="D44" s="251">
        <v>676700</v>
      </c>
      <c r="E44" s="142"/>
      <c r="F44" s="143"/>
      <c r="G44" s="138">
        <v>2022</v>
      </c>
      <c r="H44" s="138"/>
      <c r="I44" s="138"/>
      <c r="J44" s="138"/>
      <c r="K44" s="138"/>
      <c r="L44" s="145"/>
    </row>
    <row r="45" spans="1:12" s="58" customFormat="1" ht="25.5">
      <c r="A45" s="138" t="s">
        <v>268</v>
      </c>
      <c r="B45" s="188" t="s">
        <v>395</v>
      </c>
      <c r="C45" s="178"/>
      <c r="D45" s="251">
        <v>10298.11</v>
      </c>
      <c r="E45" s="142" t="s">
        <v>129</v>
      </c>
      <c r="F45" s="143"/>
      <c r="G45" s="138">
        <v>2022</v>
      </c>
      <c r="H45" s="138"/>
      <c r="I45" s="138"/>
      <c r="J45" s="138"/>
      <c r="K45" s="138"/>
      <c r="L45" s="145"/>
    </row>
    <row r="46" spans="1:12" s="58" customFormat="1" ht="25.5">
      <c r="A46" s="138" t="s">
        <v>269</v>
      </c>
      <c r="B46" s="188" t="s">
        <v>396</v>
      </c>
      <c r="C46" s="178"/>
      <c r="D46" s="251">
        <v>17098.689999999999</v>
      </c>
      <c r="E46" s="142" t="s">
        <v>129</v>
      </c>
      <c r="F46" s="143"/>
      <c r="G46" s="138">
        <v>2022</v>
      </c>
      <c r="H46" s="138"/>
      <c r="I46" s="138"/>
      <c r="J46" s="138"/>
      <c r="K46" s="138"/>
      <c r="L46" s="145"/>
    </row>
    <row r="47" spans="1:12" s="58" customFormat="1" ht="25.5">
      <c r="A47" s="138" t="s">
        <v>273</v>
      </c>
      <c r="B47" s="188" t="s">
        <v>377</v>
      </c>
      <c r="C47" s="178"/>
      <c r="D47" s="251">
        <v>26245.42</v>
      </c>
      <c r="E47" s="142" t="s">
        <v>129</v>
      </c>
      <c r="F47" s="143"/>
      <c r="G47" s="138"/>
      <c r="H47" s="138"/>
      <c r="I47" s="138"/>
      <c r="J47" s="138"/>
      <c r="K47" s="138"/>
      <c r="L47" s="145"/>
    </row>
    <row r="48" spans="1:12" s="58" customFormat="1" ht="12.75">
      <c r="A48" s="138" t="s">
        <v>275</v>
      </c>
      <c r="B48" s="144" t="s">
        <v>183</v>
      </c>
      <c r="C48" s="178"/>
      <c r="D48" s="146">
        <v>80000</v>
      </c>
      <c r="E48" s="142" t="s">
        <v>129</v>
      </c>
      <c r="F48" s="143"/>
      <c r="G48" s="138"/>
      <c r="H48" s="138"/>
      <c r="I48" s="138"/>
      <c r="J48" s="138"/>
      <c r="K48" s="138"/>
      <c r="L48" s="145"/>
    </row>
    <row r="49" spans="1:13" s="58" customFormat="1" ht="12.75">
      <c r="A49" s="63"/>
      <c r="B49" s="61"/>
      <c r="C49" s="64"/>
      <c r="D49" s="175"/>
      <c r="E49" s="64"/>
      <c r="F49" s="176"/>
      <c r="G49" s="63"/>
      <c r="H49" s="63"/>
      <c r="I49" s="63"/>
      <c r="J49" s="63"/>
      <c r="K49" s="63"/>
    </row>
    <row r="50" spans="1:13" s="58" customFormat="1" ht="12.75">
      <c r="A50" s="67"/>
      <c r="B50" s="61"/>
      <c r="C50" s="62"/>
      <c r="D50" s="196"/>
      <c r="E50" s="62"/>
      <c r="F50" s="67"/>
      <c r="G50" s="67"/>
      <c r="H50" s="67"/>
      <c r="I50" s="67"/>
      <c r="J50" s="67"/>
      <c r="K50" s="67"/>
    </row>
    <row r="51" spans="1:13" s="108" customFormat="1" ht="12.75">
      <c r="A51" s="103" t="s">
        <v>102</v>
      </c>
      <c r="B51" s="104" t="s">
        <v>184</v>
      </c>
      <c r="C51" s="147"/>
      <c r="D51" s="146"/>
      <c r="E51" s="105"/>
      <c r="F51" s="106"/>
      <c r="G51" s="107"/>
      <c r="H51" s="263" t="s">
        <v>122</v>
      </c>
      <c r="I51" s="263"/>
      <c r="J51" s="263"/>
      <c r="K51" s="263"/>
    </row>
    <row r="52" spans="1:13" s="58" customFormat="1" ht="51">
      <c r="A52" s="59" t="s">
        <v>0</v>
      </c>
      <c r="B52" s="59" t="s">
        <v>1</v>
      </c>
      <c r="C52" s="186" t="s">
        <v>491</v>
      </c>
      <c r="D52" s="186" t="s">
        <v>492</v>
      </c>
      <c r="E52" s="65" t="s">
        <v>2</v>
      </c>
      <c r="F52" s="66" t="s">
        <v>123</v>
      </c>
      <c r="G52" s="59" t="s">
        <v>124</v>
      </c>
      <c r="H52" s="59" t="s">
        <v>125</v>
      </c>
      <c r="I52" s="59" t="s">
        <v>126</v>
      </c>
      <c r="J52" s="59" t="s">
        <v>127</v>
      </c>
      <c r="K52" s="59" t="s">
        <v>128</v>
      </c>
      <c r="L52" s="68" t="s">
        <v>313</v>
      </c>
    </row>
    <row r="53" spans="1:13" s="58" customFormat="1" ht="12.75">
      <c r="A53" s="57" t="s">
        <v>101</v>
      </c>
      <c r="B53" s="60" t="s">
        <v>185</v>
      </c>
      <c r="C53" s="142"/>
      <c r="D53" s="178"/>
      <c r="E53" s="55"/>
      <c r="F53" s="56"/>
      <c r="G53" s="57"/>
      <c r="H53" s="57"/>
      <c r="I53" s="57"/>
      <c r="J53" s="57"/>
      <c r="K53" s="57"/>
      <c r="L53" s="69"/>
    </row>
    <row r="54" spans="1:13" s="58" customFormat="1" ht="12.75">
      <c r="A54" s="138" t="s">
        <v>102</v>
      </c>
      <c r="B54" s="144" t="s">
        <v>482</v>
      </c>
      <c r="C54" s="142">
        <v>5943.2</v>
      </c>
      <c r="D54" s="249">
        <f>C54*F54</f>
        <v>174551.78400000001</v>
      </c>
      <c r="E54" s="142" t="s">
        <v>135</v>
      </c>
      <c r="F54" s="143">
        <v>29.37</v>
      </c>
      <c r="G54" s="138" t="s">
        <v>483</v>
      </c>
      <c r="H54" s="138" t="s">
        <v>484</v>
      </c>
      <c r="I54" s="138"/>
      <c r="J54" s="138"/>
      <c r="K54" s="138" t="s">
        <v>142</v>
      </c>
      <c r="L54" s="145" t="s">
        <v>485</v>
      </c>
    </row>
    <row r="55" spans="1:13" s="58" customFormat="1" ht="12.75">
      <c r="A55" s="57" t="s">
        <v>103</v>
      </c>
      <c r="B55" s="60" t="s">
        <v>183</v>
      </c>
      <c r="C55" s="142"/>
      <c r="D55" s="254">
        <v>60810.49</v>
      </c>
      <c r="E55" s="55" t="s">
        <v>129</v>
      </c>
      <c r="F55" s="56"/>
      <c r="G55" s="57"/>
      <c r="H55" s="57"/>
      <c r="I55" s="57"/>
      <c r="J55" s="57"/>
      <c r="K55" s="57"/>
      <c r="L55" s="69"/>
    </row>
    <row r="56" spans="1:13" s="58" customFormat="1" ht="12.75">
      <c r="A56" s="61"/>
      <c r="B56" s="61" t="s">
        <v>349</v>
      </c>
      <c r="C56" s="63"/>
      <c r="D56" s="197"/>
      <c r="E56" s="63"/>
      <c r="F56" s="61"/>
      <c r="G56" s="61"/>
      <c r="H56" s="61"/>
      <c r="I56" s="61"/>
      <c r="J56" s="61"/>
      <c r="K56" s="61"/>
      <c r="L56" s="61"/>
    </row>
    <row r="57" spans="1:13" s="58" customFormat="1" ht="12.75">
      <c r="A57" s="61"/>
      <c r="B57" s="61"/>
      <c r="C57" s="63"/>
      <c r="D57" s="197"/>
      <c r="E57" s="63"/>
      <c r="F57" s="61"/>
      <c r="G57" s="61"/>
      <c r="H57" s="61"/>
      <c r="I57" s="61"/>
      <c r="J57" s="61"/>
      <c r="K57" s="61"/>
      <c r="L57" s="61"/>
    </row>
    <row r="58" spans="1:13" s="108" customFormat="1" ht="12.75">
      <c r="A58" s="103" t="s">
        <v>103</v>
      </c>
      <c r="B58" s="104" t="s">
        <v>54</v>
      </c>
      <c r="C58" s="147"/>
      <c r="D58" s="146"/>
      <c r="E58" s="105"/>
      <c r="F58" s="106"/>
      <c r="G58" s="107"/>
      <c r="H58" s="263" t="s">
        <v>122</v>
      </c>
      <c r="I58" s="263"/>
      <c r="J58" s="263"/>
      <c r="K58" s="263"/>
      <c r="L58" s="109"/>
    </row>
    <row r="59" spans="1:13" s="58" customFormat="1" ht="51">
      <c r="A59" s="59" t="s">
        <v>0</v>
      </c>
      <c r="B59" s="59" t="s">
        <v>1</v>
      </c>
      <c r="C59" s="186" t="s">
        <v>491</v>
      </c>
      <c r="D59" s="186" t="s">
        <v>492</v>
      </c>
      <c r="E59" s="65" t="s">
        <v>2</v>
      </c>
      <c r="F59" s="66" t="s">
        <v>123</v>
      </c>
      <c r="G59" s="59" t="s">
        <v>124</v>
      </c>
      <c r="H59" s="59" t="s">
        <v>125</v>
      </c>
      <c r="I59" s="59" t="s">
        <v>126</v>
      </c>
      <c r="J59" s="59" t="s">
        <v>127</v>
      </c>
      <c r="K59" s="59" t="s">
        <v>128</v>
      </c>
      <c r="L59" s="68" t="s">
        <v>313</v>
      </c>
    </row>
    <row r="60" spans="1:13" s="58" customFormat="1" ht="12.75">
      <c r="A60" s="57">
        <v>1</v>
      </c>
      <c r="B60" s="60" t="s">
        <v>350</v>
      </c>
      <c r="C60" s="142">
        <v>9352.91</v>
      </c>
      <c r="D60" s="249">
        <f>C60*F60</f>
        <v>15841210.725199999</v>
      </c>
      <c r="E60" s="142" t="s">
        <v>135</v>
      </c>
      <c r="F60" s="56">
        <v>1693.72</v>
      </c>
      <c r="G60" s="57">
        <v>2011</v>
      </c>
      <c r="H60" s="57" t="s">
        <v>131</v>
      </c>
      <c r="I60" s="57" t="s">
        <v>140</v>
      </c>
      <c r="J60" s="57" t="s">
        <v>137</v>
      </c>
      <c r="K60" s="57" t="s">
        <v>169</v>
      </c>
      <c r="L60" s="69" t="s">
        <v>383</v>
      </c>
    </row>
    <row r="61" spans="1:13" s="58" customFormat="1" ht="12.75">
      <c r="A61" s="115">
        <v>2</v>
      </c>
      <c r="B61" s="131" t="s">
        <v>460</v>
      </c>
      <c r="C61" s="142">
        <v>9352.91</v>
      </c>
      <c r="D61" s="249">
        <f>C61*F61</f>
        <v>533115.87</v>
      </c>
      <c r="E61" s="132" t="s">
        <v>135</v>
      </c>
      <c r="F61" s="133">
        <v>57</v>
      </c>
      <c r="G61" s="130">
        <v>1870</v>
      </c>
      <c r="H61" s="130" t="s">
        <v>131</v>
      </c>
      <c r="I61" s="130" t="s">
        <v>136</v>
      </c>
      <c r="J61" s="130" t="s">
        <v>136</v>
      </c>
      <c r="K61" s="130" t="s">
        <v>142</v>
      </c>
      <c r="L61" s="134" t="s">
        <v>461</v>
      </c>
    </row>
    <row r="62" spans="1:13" s="58" customFormat="1" ht="12.75" customHeight="1">
      <c r="A62" s="57">
        <v>3</v>
      </c>
      <c r="B62" s="60" t="s">
        <v>183</v>
      </c>
      <c r="C62" s="142"/>
      <c r="D62" s="254">
        <v>530000</v>
      </c>
      <c r="E62" s="55" t="s">
        <v>129</v>
      </c>
      <c r="F62" s="56"/>
      <c r="G62" s="57"/>
      <c r="H62" s="57"/>
      <c r="I62" s="57"/>
      <c r="J62" s="57"/>
      <c r="K62" s="57"/>
      <c r="L62" s="69"/>
      <c r="M62"/>
    </row>
    <row r="63" spans="1:13" s="58" customFormat="1" ht="12.75">
      <c r="A63" s="61"/>
      <c r="B63" s="61"/>
      <c r="C63" s="63"/>
      <c r="D63" s="197"/>
      <c r="E63" s="63"/>
      <c r="F63" s="61"/>
      <c r="G63" s="61"/>
      <c r="H63" s="61"/>
      <c r="I63" s="61"/>
      <c r="J63" s="61"/>
      <c r="K63" s="61"/>
      <c r="L63" s="61"/>
    </row>
    <row r="64" spans="1:13" s="58" customFormat="1" ht="12.75">
      <c r="A64" s="61"/>
      <c r="B64" s="61"/>
      <c r="C64" s="63"/>
      <c r="D64" s="197"/>
      <c r="E64" s="63"/>
      <c r="F64" s="61"/>
      <c r="G64" s="61"/>
      <c r="H64" s="61"/>
      <c r="I64" s="61"/>
      <c r="J64" s="61"/>
      <c r="K64" s="61"/>
      <c r="L64" s="61"/>
    </row>
    <row r="65" spans="1:12" s="108" customFormat="1" ht="12.75">
      <c r="A65" s="103" t="s">
        <v>104</v>
      </c>
      <c r="B65" s="104" t="s">
        <v>186</v>
      </c>
      <c r="C65" s="147"/>
      <c r="D65" s="146"/>
      <c r="E65" s="105"/>
      <c r="F65" s="106"/>
      <c r="G65" s="107"/>
      <c r="H65" s="263" t="s">
        <v>122</v>
      </c>
      <c r="I65" s="263"/>
      <c r="J65" s="263"/>
      <c r="K65" s="263"/>
      <c r="L65" s="109"/>
    </row>
    <row r="66" spans="1:12" s="58" customFormat="1" ht="51">
      <c r="A66" s="59" t="s">
        <v>0</v>
      </c>
      <c r="B66" s="59" t="s">
        <v>1</v>
      </c>
      <c r="C66" s="186" t="s">
        <v>491</v>
      </c>
      <c r="D66" s="186" t="s">
        <v>492</v>
      </c>
      <c r="E66" s="65" t="s">
        <v>2</v>
      </c>
      <c r="F66" s="66" t="s">
        <v>123</v>
      </c>
      <c r="G66" s="59" t="s">
        <v>124</v>
      </c>
      <c r="H66" s="59" t="s">
        <v>125</v>
      </c>
      <c r="I66" s="59" t="s">
        <v>126</v>
      </c>
      <c r="J66" s="59" t="s">
        <v>127</v>
      </c>
      <c r="K66" s="59" t="s">
        <v>128</v>
      </c>
      <c r="L66" s="68" t="s">
        <v>313</v>
      </c>
    </row>
    <row r="67" spans="1:12" s="58" customFormat="1" ht="12.75">
      <c r="A67" s="57" t="s">
        <v>101</v>
      </c>
      <c r="B67" s="60" t="s">
        <v>428</v>
      </c>
      <c r="C67" s="142">
        <v>9352.91</v>
      </c>
      <c r="D67" s="249">
        <f>C67*F67</f>
        <v>2375639.14</v>
      </c>
      <c r="E67" s="142" t="s">
        <v>135</v>
      </c>
      <c r="F67" s="56">
        <v>254</v>
      </c>
      <c r="G67" s="57">
        <v>1972</v>
      </c>
      <c r="H67" s="57" t="s">
        <v>187</v>
      </c>
      <c r="I67" s="57" t="s">
        <v>132</v>
      </c>
      <c r="J67" s="57" t="s">
        <v>141</v>
      </c>
      <c r="K67" s="57" t="s">
        <v>134</v>
      </c>
      <c r="L67" s="60"/>
    </row>
    <row r="68" spans="1:12" s="58" customFormat="1" ht="25.5">
      <c r="A68" s="57" t="s">
        <v>102</v>
      </c>
      <c r="B68" s="125" t="s">
        <v>378</v>
      </c>
      <c r="C68" s="142"/>
      <c r="D68" s="252">
        <v>1019157.3</v>
      </c>
      <c r="E68" s="142" t="s">
        <v>129</v>
      </c>
      <c r="F68" s="56">
        <v>108</v>
      </c>
      <c r="G68" s="57">
        <v>2010</v>
      </c>
      <c r="H68" s="57" t="s">
        <v>136</v>
      </c>
      <c r="I68" s="57" t="s">
        <v>188</v>
      </c>
      <c r="J68" s="57"/>
      <c r="K68" s="57" t="s">
        <v>138</v>
      </c>
      <c r="L68" s="60"/>
    </row>
    <row r="69" spans="1:12" s="58" customFormat="1" ht="12.75">
      <c r="A69" s="57" t="s">
        <v>103</v>
      </c>
      <c r="B69" s="60" t="s">
        <v>189</v>
      </c>
      <c r="C69" s="142">
        <v>6465.31</v>
      </c>
      <c r="D69" s="249">
        <f>F69*C69</f>
        <v>995657.74000000011</v>
      </c>
      <c r="E69" s="142" t="s">
        <v>135</v>
      </c>
      <c r="F69" s="56">
        <v>154</v>
      </c>
      <c r="G69" s="57">
        <v>1972</v>
      </c>
      <c r="H69" s="57" t="s">
        <v>136</v>
      </c>
      <c r="I69" s="57" t="s">
        <v>190</v>
      </c>
      <c r="J69" s="57" t="s">
        <v>137</v>
      </c>
      <c r="K69" s="57" t="s">
        <v>138</v>
      </c>
      <c r="L69" s="60"/>
    </row>
    <row r="70" spans="1:12" s="58" customFormat="1" ht="12.75">
      <c r="A70" s="57" t="s">
        <v>104</v>
      </c>
      <c r="B70" s="60" t="s">
        <v>191</v>
      </c>
      <c r="C70" s="142"/>
      <c r="D70" s="252">
        <v>566816.51</v>
      </c>
      <c r="E70" s="55" t="s">
        <v>129</v>
      </c>
      <c r="F70" s="56"/>
      <c r="G70" s="57">
        <v>1972</v>
      </c>
      <c r="H70" s="57"/>
      <c r="I70" s="57"/>
      <c r="J70" s="57"/>
      <c r="K70" s="57"/>
      <c r="L70" s="60"/>
    </row>
    <row r="71" spans="1:12" s="58" customFormat="1" ht="12.75">
      <c r="A71" s="57" t="s">
        <v>105</v>
      </c>
      <c r="B71" s="60" t="s">
        <v>192</v>
      </c>
      <c r="C71" s="142"/>
      <c r="D71" s="252">
        <v>133200</v>
      </c>
      <c r="E71" s="55" t="s">
        <v>129</v>
      </c>
      <c r="F71" s="56"/>
      <c r="G71" s="57">
        <v>1972</v>
      </c>
      <c r="H71" s="57"/>
      <c r="I71" s="57"/>
      <c r="J71" s="57"/>
      <c r="K71" s="57"/>
      <c r="L71" s="60"/>
    </row>
    <row r="72" spans="1:12" s="58" customFormat="1" ht="25.5">
      <c r="A72" s="57" t="s">
        <v>143</v>
      </c>
      <c r="B72" s="125" t="s">
        <v>429</v>
      </c>
      <c r="C72" s="142"/>
      <c r="D72" s="254">
        <v>40387</v>
      </c>
      <c r="E72" s="55" t="s">
        <v>129</v>
      </c>
      <c r="F72" s="56"/>
      <c r="G72" s="57"/>
      <c r="H72" s="57"/>
      <c r="I72" s="57"/>
      <c r="J72" s="57"/>
      <c r="K72" s="57"/>
      <c r="L72" s="60"/>
    </row>
    <row r="73" spans="1:12" s="58" customFormat="1" ht="15.75" customHeight="1">
      <c r="A73" s="57" t="s">
        <v>112</v>
      </c>
      <c r="B73" s="60" t="s">
        <v>183</v>
      </c>
      <c r="C73" s="142"/>
      <c r="D73" s="255">
        <v>198223.9</v>
      </c>
      <c r="E73" s="55" t="s">
        <v>129</v>
      </c>
      <c r="F73" s="56"/>
      <c r="G73" s="57"/>
      <c r="H73" s="57"/>
      <c r="I73" s="57"/>
      <c r="J73" s="57"/>
      <c r="K73" s="57"/>
      <c r="L73" s="60"/>
    </row>
    <row r="74" spans="1:12" s="58" customFormat="1" ht="12.75">
      <c r="A74" s="61"/>
      <c r="B74" s="61"/>
      <c r="C74" s="63"/>
      <c r="D74" s="197"/>
      <c r="E74" s="63"/>
      <c r="F74" s="61"/>
      <c r="G74" s="61"/>
      <c r="H74" s="61"/>
      <c r="I74" s="61"/>
      <c r="J74" s="61"/>
      <c r="K74" s="61"/>
      <c r="L74" s="61"/>
    </row>
    <row r="75" spans="1:12" s="58" customFormat="1" ht="12.75">
      <c r="A75" s="61"/>
      <c r="B75" s="61"/>
      <c r="C75" s="63"/>
      <c r="D75" s="197"/>
      <c r="E75" s="63"/>
      <c r="F75" s="61"/>
      <c r="G75" s="61"/>
      <c r="H75" s="61"/>
      <c r="I75" s="61"/>
      <c r="J75" s="61"/>
      <c r="K75" s="61"/>
      <c r="L75" s="61"/>
    </row>
    <row r="76" spans="1:12" s="108" customFormat="1" ht="12.75">
      <c r="A76" s="103" t="s">
        <v>105</v>
      </c>
      <c r="B76" s="104" t="s">
        <v>64</v>
      </c>
      <c r="C76" s="147"/>
      <c r="D76" s="146"/>
      <c r="E76" s="105"/>
      <c r="F76" s="106"/>
      <c r="G76" s="107"/>
      <c r="H76" s="263" t="s">
        <v>122</v>
      </c>
      <c r="I76" s="263"/>
      <c r="J76" s="263"/>
      <c r="K76" s="263"/>
      <c r="L76" s="109"/>
    </row>
    <row r="77" spans="1:12" s="58" customFormat="1" ht="51">
      <c r="A77" s="59" t="s">
        <v>0</v>
      </c>
      <c r="B77" s="59" t="s">
        <v>1</v>
      </c>
      <c r="C77" s="186" t="s">
        <v>491</v>
      </c>
      <c r="D77" s="186" t="s">
        <v>492</v>
      </c>
      <c r="E77" s="65" t="s">
        <v>2</v>
      </c>
      <c r="F77" s="66" t="s">
        <v>123</v>
      </c>
      <c r="G77" s="59" t="s">
        <v>124</v>
      </c>
      <c r="H77" s="59" t="s">
        <v>125</v>
      </c>
      <c r="I77" s="59" t="s">
        <v>126</v>
      </c>
      <c r="J77" s="59" t="s">
        <v>127</v>
      </c>
      <c r="K77" s="59" t="s">
        <v>128</v>
      </c>
      <c r="L77" s="68" t="s">
        <v>313</v>
      </c>
    </row>
    <row r="78" spans="1:12" s="58" customFormat="1" ht="12.75">
      <c r="A78" s="57" t="s">
        <v>101</v>
      </c>
      <c r="B78" s="60" t="s">
        <v>193</v>
      </c>
      <c r="C78" s="142">
        <v>9352.91</v>
      </c>
      <c r="D78" s="249">
        <f>F78*C78</f>
        <v>2525285.7000000002</v>
      </c>
      <c r="E78" s="55" t="s">
        <v>135</v>
      </c>
      <c r="F78" s="56">
        <v>270</v>
      </c>
      <c r="G78" s="57">
        <v>1568</v>
      </c>
      <c r="H78" s="57" t="s">
        <v>136</v>
      </c>
      <c r="I78" s="57" t="s">
        <v>190</v>
      </c>
      <c r="J78" s="57" t="s">
        <v>141</v>
      </c>
      <c r="K78" s="57" t="s">
        <v>142</v>
      </c>
      <c r="L78" s="60"/>
    </row>
    <row r="79" spans="1:12" s="58" customFormat="1" ht="12.75">
      <c r="A79" s="57" t="s">
        <v>102</v>
      </c>
      <c r="B79" s="60" t="s">
        <v>194</v>
      </c>
      <c r="C79" s="142"/>
      <c r="D79" s="252">
        <v>1484.5</v>
      </c>
      <c r="E79" s="55" t="s">
        <v>129</v>
      </c>
      <c r="F79" s="56"/>
      <c r="G79" s="57">
        <v>1995</v>
      </c>
      <c r="H79" s="57"/>
      <c r="I79" s="57"/>
      <c r="J79" s="57"/>
      <c r="K79" s="57"/>
      <c r="L79" s="60"/>
    </row>
    <row r="80" spans="1:12" s="58" customFormat="1" ht="12.75">
      <c r="A80" s="57" t="s">
        <v>103</v>
      </c>
      <c r="B80" s="60" t="s">
        <v>195</v>
      </c>
      <c r="C80" s="142"/>
      <c r="D80" s="252">
        <v>52913.42</v>
      </c>
      <c r="E80" s="55" t="s">
        <v>129</v>
      </c>
      <c r="F80" s="56"/>
      <c r="G80" s="57">
        <v>2008</v>
      </c>
      <c r="H80" s="57"/>
      <c r="I80" s="57"/>
      <c r="J80" s="57"/>
      <c r="K80" s="57"/>
      <c r="L80" s="60"/>
    </row>
    <row r="81" spans="1:12" s="58" customFormat="1" ht="12.75">
      <c r="A81" s="57" t="s">
        <v>104</v>
      </c>
      <c r="B81" s="60" t="s">
        <v>196</v>
      </c>
      <c r="C81" s="142"/>
      <c r="D81" s="254">
        <v>726947.4</v>
      </c>
      <c r="E81" s="55" t="s">
        <v>129</v>
      </c>
      <c r="F81" s="56"/>
      <c r="G81" s="57"/>
      <c r="H81" s="57"/>
      <c r="I81" s="57"/>
      <c r="J81" s="57"/>
      <c r="K81" s="57"/>
      <c r="L81" s="60"/>
    </row>
    <row r="82" spans="1:12" s="58" customFormat="1" ht="12.75">
      <c r="A82" s="57" t="s">
        <v>105</v>
      </c>
      <c r="B82" s="60" t="s">
        <v>183</v>
      </c>
      <c r="C82" s="142"/>
      <c r="D82" s="254">
        <v>60000</v>
      </c>
      <c r="E82" s="55" t="s">
        <v>129</v>
      </c>
      <c r="F82" s="56"/>
      <c r="G82" s="57"/>
      <c r="H82" s="57"/>
      <c r="I82" s="57"/>
      <c r="J82" s="57"/>
      <c r="K82" s="57"/>
      <c r="L82" s="60"/>
    </row>
    <row r="83" spans="1:12" s="58" customFormat="1" ht="12.75">
      <c r="A83" s="61"/>
      <c r="B83" s="61"/>
      <c r="C83" s="63"/>
      <c r="D83" s="197"/>
      <c r="E83" s="63"/>
      <c r="F83" s="61"/>
      <c r="G83" s="61"/>
      <c r="H83" s="61"/>
      <c r="I83" s="61"/>
      <c r="J83" s="61"/>
      <c r="K83" s="61"/>
      <c r="L83" s="61"/>
    </row>
    <row r="84" spans="1:12" s="58" customFormat="1" ht="12.75">
      <c r="A84" s="61"/>
      <c r="B84" s="61"/>
      <c r="C84" s="63"/>
      <c r="D84" s="197"/>
      <c r="E84" s="63"/>
      <c r="F84" s="61"/>
      <c r="G84" s="61"/>
      <c r="H84" s="61"/>
      <c r="I84" s="61"/>
      <c r="J84" s="61"/>
      <c r="K84" s="61"/>
      <c r="L84" s="61"/>
    </row>
    <row r="85" spans="1:12" s="108" customFormat="1" ht="12.75">
      <c r="A85" s="103" t="s">
        <v>143</v>
      </c>
      <c r="B85" s="104" t="s">
        <v>69</v>
      </c>
      <c r="C85" s="147"/>
      <c r="D85" s="146"/>
      <c r="E85" s="105"/>
      <c r="F85" s="106"/>
      <c r="G85" s="107"/>
      <c r="H85" s="263" t="s">
        <v>122</v>
      </c>
      <c r="I85" s="263"/>
      <c r="J85" s="263"/>
      <c r="K85" s="263"/>
      <c r="L85" s="109"/>
    </row>
    <row r="86" spans="1:12" s="58" customFormat="1" ht="51">
      <c r="A86" s="59" t="s">
        <v>0</v>
      </c>
      <c r="B86" s="59" t="s">
        <v>1</v>
      </c>
      <c r="C86" s="186" t="s">
        <v>491</v>
      </c>
      <c r="D86" s="186" t="s">
        <v>492</v>
      </c>
      <c r="E86" s="65" t="s">
        <v>2</v>
      </c>
      <c r="F86" s="66" t="s">
        <v>123</v>
      </c>
      <c r="G86" s="59" t="s">
        <v>124</v>
      </c>
      <c r="H86" s="59" t="s">
        <v>125</v>
      </c>
      <c r="I86" s="59" t="s">
        <v>126</v>
      </c>
      <c r="J86" s="59" t="s">
        <v>127</v>
      </c>
      <c r="K86" s="59" t="s">
        <v>128</v>
      </c>
      <c r="L86" s="68" t="s">
        <v>313</v>
      </c>
    </row>
    <row r="87" spans="1:12" s="58" customFormat="1" ht="12.75">
      <c r="A87" s="57" t="s">
        <v>101</v>
      </c>
      <c r="B87" s="60" t="s">
        <v>363</v>
      </c>
      <c r="C87" s="142">
        <v>8147.53</v>
      </c>
      <c r="D87" s="249">
        <f>C87*F87</f>
        <v>5075911.1899999995</v>
      </c>
      <c r="E87" s="55" t="s">
        <v>135</v>
      </c>
      <c r="F87" s="56">
        <v>623</v>
      </c>
      <c r="G87" s="57" t="s">
        <v>197</v>
      </c>
      <c r="H87" s="57" t="s">
        <v>136</v>
      </c>
      <c r="I87" s="57" t="s">
        <v>190</v>
      </c>
      <c r="J87" s="57" t="s">
        <v>141</v>
      </c>
      <c r="K87" s="57" t="s">
        <v>458</v>
      </c>
      <c r="L87" s="60"/>
    </row>
    <row r="88" spans="1:12" s="58" customFormat="1" ht="12.75">
      <c r="A88" s="138" t="s">
        <v>102</v>
      </c>
      <c r="B88" s="144" t="s">
        <v>183</v>
      </c>
      <c r="C88" s="142"/>
      <c r="D88" s="146">
        <v>129881.64</v>
      </c>
      <c r="E88" s="142" t="s">
        <v>129</v>
      </c>
      <c r="F88" s="143"/>
      <c r="G88" s="138"/>
      <c r="H88" s="138"/>
      <c r="I88" s="138"/>
      <c r="J88" s="138"/>
      <c r="K88" s="138"/>
      <c r="L88" s="144"/>
    </row>
    <row r="89" spans="1:12" s="58" customFormat="1" ht="12.75">
      <c r="A89" s="138" t="s">
        <v>103</v>
      </c>
      <c r="B89" s="144" t="s">
        <v>368</v>
      </c>
      <c r="C89" s="142"/>
      <c r="D89" s="146">
        <v>330000</v>
      </c>
      <c r="E89" s="142" t="s">
        <v>129</v>
      </c>
      <c r="F89" s="143"/>
      <c r="G89" s="138"/>
      <c r="H89" s="138"/>
      <c r="I89" s="138"/>
      <c r="J89" s="138"/>
      <c r="K89" s="138"/>
      <c r="L89" s="144"/>
    </row>
    <row r="90" spans="1:12" s="58" customFormat="1" ht="12.75">
      <c r="A90" s="138" t="s">
        <v>104</v>
      </c>
      <c r="B90" s="144" t="s">
        <v>488</v>
      </c>
      <c r="C90" s="142"/>
      <c r="D90" s="251">
        <v>95082.94</v>
      </c>
      <c r="E90" s="142" t="s">
        <v>129</v>
      </c>
      <c r="F90" s="143"/>
      <c r="G90" s="138"/>
      <c r="H90" s="138"/>
      <c r="I90" s="138"/>
      <c r="J90" s="138"/>
      <c r="K90" s="138"/>
      <c r="L90" s="144"/>
    </row>
    <row r="91" spans="1:12" s="58" customFormat="1" ht="12.75">
      <c r="A91" s="61"/>
      <c r="B91" s="61"/>
      <c r="C91" s="63"/>
      <c r="D91" s="197"/>
      <c r="E91" s="63"/>
      <c r="F91" s="61"/>
      <c r="G91" s="61"/>
      <c r="H91" s="61"/>
      <c r="I91" s="61"/>
      <c r="J91" s="61"/>
      <c r="K91" s="61"/>
      <c r="L91" s="61"/>
    </row>
    <row r="92" spans="1:12" s="108" customFormat="1" ht="12.75">
      <c r="A92" s="103" t="s">
        <v>112</v>
      </c>
      <c r="B92" s="104" t="s">
        <v>110</v>
      </c>
      <c r="C92" s="147"/>
      <c r="D92" s="146"/>
      <c r="E92" s="105"/>
      <c r="F92" s="106"/>
      <c r="G92" s="107"/>
      <c r="H92" s="263" t="s">
        <v>122</v>
      </c>
      <c r="I92" s="263"/>
      <c r="J92" s="263"/>
      <c r="K92" s="263"/>
      <c r="L92" s="109"/>
    </row>
    <row r="93" spans="1:12" s="58" customFormat="1" ht="51">
      <c r="A93" s="59" t="s">
        <v>0</v>
      </c>
      <c r="B93" s="59" t="s">
        <v>1</v>
      </c>
      <c r="C93" s="186" t="s">
        <v>491</v>
      </c>
      <c r="D93" s="186" t="s">
        <v>492</v>
      </c>
      <c r="E93" s="65" t="s">
        <v>2</v>
      </c>
      <c r="F93" s="66" t="s">
        <v>123</v>
      </c>
      <c r="G93" s="59" t="s">
        <v>124</v>
      </c>
      <c r="H93" s="59" t="s">
        <v>125</v>
      </c>
      <c r="I93" s="59" t="s">
        <v>126</v>
      </c>
      <c r="J93" s="59" t="s">
        <v>127</v>
      </c>
      <c r="K93" s="59" t="s">
        <v>128</v>
      </c>
      <c r="L93" s="68" t="s">
        <v>313</v>
      </c>
    </row>
    <row r="94" spans="1:12" s="58" customFormat="1" ht="12.75">
      <c r="A94" s="57" t="s">
        <v>101</v>
      </c>
      <c r="B94" s="60" t="s">
        <v>198</v>
      </c>
      <c r="C94" s="142">
        <v>8147.53</v>
      </c>
      <c r="D94" s="249">
        <f>C94*F94</f>
        <v>12099082.049999999</v>
      </c>
      <c r="E94" s="55" t="s">
        <v>135</v>
      </c>
      <c r="F94" s="56">
        <v>1485</v>
      </c>
      <c r="G94" s="57">
        <v>1996</v>
      </c>
      <c r="H94" s="57" t="s">
        <v>136</v>
      </c>
      <c r="I94" s="57" t="s">
        <v>199</v>
      </c>
      <c r="J94" s="57" t="s">
        <v>141</v>
      </c>
      <c r="K94" s="57" t="s">
        <v>134</v>
      </c>
      <c r="L94" s="131" t="s">
        <v>474</v>
      </c>
    </row>
    <row r="95" spans="1:12" s="58" customFormat="1" ht="12.75">
      <c r="A95" s="57" t="s">
        <v>102</v>
      </c>
      <c r="B95" s="60" t="s">
        <v>200</v>
      </c>
      <c r="C95" s="142">
        <v>8147.53</v>
      </c>
      <c r="D95" s="249">
        <f>C95*F95</f>
        <v>10553984.4608</v>
      </c>
      <c r="E95" s="55" t="s">
        <v>135</v>
      </c>
      <c r="F95" s="56">
        <v>1295.3599999999999</v>
      </c>
      <c r="G95" s="57">
        <v>2000</v>
      </c>
      <c r="H95" s="57" t="s">
        <v>131</v>
      </c>
      <c r="I95" s="57" t="s">
        <v>140</v>
      </c>
      <c r="J95" s="57" t="s">
        <v>141</v>
      </c>
      <c r="K95" s="57" t="s">
        <v>134</v>
      </c>
      <c r="L95" s="131" t="s">
        <v>475</v>
      </c>
    </row>
    <row r="96" spans="1:12" s="58" customFormat="1" ht="12.75">
      <c r="A96" s="57" t="s">
        <v>103</v>
      </c>
      <c r="B96" s="60" t="s">
        <v>201</v>
      </c>
      <c r="C96" s="142">
        <v>8147.53</v>
      </c>
      <c r="D96" s="249">
        <f>C96*F96</f>
        <v>23929295.609999999</v>
      </c>
      <c r="E96" s="55" t="s">
        <v>135</v>
      </c>
      <c r="F96" s="56">
        <v>2937</v>
      </c>
      <c r="G96" s="57">
        <v>2001</v>
      </c>
      <c r="H96" s="57" t="s">
        <v>145</v>
      </c>
      <c r="I96" s="57" t="s">
        <v>140</v>
      </c>
      <c r="J96" s="57" t="s">
        <v>137</v>
      </c>
      <c r="K96" s="57" t="s">
        <v>138</v>
      </c>
      <c r="L96" s="131" t="s">
        <v>476</v>
      </c>
    </row>
    <row r="97" spans="1:12" s="58" customFormat="1" ht="12.75">
      <c r="A97" s="57" t="s">
        <v>104</v>
      </c>
      <c r="B97" s="60" t="s">
        <v>202</v>
      </c>
      <c r="C97" s="142">
        <v>5689.1</v>
      </c>
      <c r="D97" s="249">
        <f>C97*F97</f>
        <v>17368822.300000001</v>
      </c>
      <c r="E97" s="55" t="s">
        <v>135</v>
      </c>
      <c r="F97" s="56">
        <v>3053</v>
      </c>
      <c r="G97" s="57">
        <v>2008</v>
      </c>
      <c r="H97" s="57" t="s">
        <v>145</v>
      </c>
      <c r="I97" s="57" t="s">
        <v>140</v>
      </c>
      <c r="J97" s="57" t="s">
        <v>137</v>
      </c>
      <c r="K97" s="57" t="s">
        <v>138</v>
      </c>
      <c r="L97" s="131" t="s">
        <v>477</v>
      </c>
    </row>
    <row r="98" spans="1:12" s="58" customFormat="1" ht="12.75">
      <c r="A98" s="57" t="s">
        <v>105</v>
      </c>
      <c r="B98" s="60" t="s">
        <v>354</v>
      </c>
      <c r="C98" s="142"/>
      <c r="D98" s="252">
        <v>11068.5</v>
      </c>
      <c r="E98" s="55" t="s">
        <v>129</v>
      </c>
      <c r="F98" s="56"/>
      <c r="G98" s="57"/>
      <c r="H98" s="57" t="s">
        <v>355</v>
      </c>
      <c r="I98" s="57"/>
      <c r="J98" s="57"/>
      <c r="K98" s="57" t="s">
        <v>355</v>
      </c>
      <c r="L98" s="60"/>
    </row>
    <row r="99" spans="1:12" s="58" customFormat="1" ht="12.75">
      <c r="A99" s="57" t="s">
        <v>143</v>
      </c>
      <c r="B99" s="144" t="s">
        <v>489</v>
      </c>
      <c r="C99" s="142"/>
      <c r="D99" s="146">
        <v>294920</v>
      </c>
      <c r="E99" s="55" t="s">
        <v>129</v>
      </c>
      <c r="F99" s="143"/>
      <c r="G99" s="138"/>
      <c r="H99" s="138"/>
      <c r="I99" s="138"/>
      <c r="J99" s="138"/>
      <c r="K99" s="138"/>
      <c r="L99" s="144" t="s">
        <v>490</v>
      </c>
    </row>
    <row r="100" spans="1:12" s="58" customFormat="1" ht="12.75">
      <c r="A100" s="57" t="s">
        <v>112</v>
      </c>
      <c r="B100" s="60" t="s">
        <v>183</v>
      </c>
      <c r="C100" s="142"/>
      <c r="D100" s="254">
        <v>223022.45</v>
      </c>
      <c r="E100" s="55" t="s">
        <v>129</v>
      </c>
      <c r="F100" s="56"/>
      <c r="G100" s="57"/>
      <c r="H100" s="57"/>
      <c r="I100" s="57"/>
      <c r="J100" s="57"/>
      <c r="K100" s="57"/>
      <c r="L100" s="60"/>
    </row>
    <row r="101" spans="1:12" s="58" customFormat="1" ht="12.75">
      <c r="A101" s="61"/>
      <c r="B101" s="61"/>
      <c r="C101" s="63"/>
      <c r="D101" s="197"/>
      <c r="E101" s="63"/>
      <c r="F101" s="61"/>
      <c r="G101" s="61"/>
      <c r="H101" s="61"/>
      <c r="I101" s="61"/>
      <c r="J101" s="61"/>
      <c r="K101" s="61"/>
      <c r="L101" s="61"/>
    </row>
    <row r="102" spans="1:12" s="58" customFormat="1" ht="12.75">
      <c r="A102" s="61"/>
      <c r="B102" s="61"/>
      <c r="C102" s="63"/>
      <c r="D102" s="197"/>
      <c r="E102" s="63"/>
      <c r="F102" s="61"/>
      <c r="G102" s="61"/>
      <c r="H102" s="61"/>
      <c r="I102" s="61"/>
      <c r="J102" s="61"/>
      <c r="K102" s="61"/>
      <c r="L102" s="61"/>
    </row>
    <row r="103" spans="1:12" s="108" customFormat="1" ht="12.75">
      <c r="A103" s="103" t="s">
        <v>111</v>
      </c>
      <c r="B103" s="104" t="s">
        <v>77</v>
      </c>
      <c r="C103" s="147"/>
      <c r="D103" s="146"/>
      <c r="E103" s="105"/>
      <c r="F103" s="106"/>
      <c r="G103" s="107"/>
      <c r="H103" s="263" t="s">
        <v>122</v>
      </c>
      <c r="I103" s="263"/>
      <c r="J103" s="263"/>
      <c r="K103" s="263"/>
      <c r="L103" s="109"/>
    </row>
    <row r="104" spans="1:12" s="58" customFormat="1" ht="51">
      <c r="A104" s="59" t="s">
        <v>0</v>
      </c>
      <c r="B104" s="59" t="s">
        <v>1</v>
      </c>
      <c r="C104" s="186" t="s">
        <v>491</v>
      </c>
      <c r="D104" s="186" t="s">
        <v>492</v>
      </c>
      <c r="E104" s="65" t="s">
        <v>2</v>
      </c>
      <c r="F104" s="66" t="s">
        <v>123</v>
      </c>
      <c r="G104" s="59" t="s">
        <v>124</v>
      </c>
      <c r="H104" s="59" t="s">
        <v>125</v>
      </c>
      <c r="I104" s="59" t="s">
        <v>126</v>
      </c>
      <c r="J104" s="59" t="s">
        <v>127</v>
      </c>
      <c r="K104" s="59" t="s">
        <v>128</v>
      </c>
      <c r="L104" s="68" t="s">
        <v>313</v>
      </c>
    </row>
    <row r="105" spans="1:12" s="58" customFormat="1" ht="12.75">
      <c r="A105" s="57" t="s">
        <v>101</v>
      </c>
      <c r="B105" s="60" t="s">
        <v>203</v>
      </c>
      <c r="C105" s="142">
        <v>8147.53</v>
      </c>
      <c r="D105" s="249">
        <f>C105*F105</f>
        <v>8770001.2920000013</v>
      </c>
      <c r="E105" s="264" t="s">
        <v>135</v>
      </c>
      <c r="F105" s="56">
        <v>1076.4000000000001</v>
      </c>
      <c r="G105" s="57">
        <v>1967</v>
      </c>
      <c r="H105" s="57" t="s">
        <v>136</v>
      </c>
      <c r="I105" s="57" t="s">
        <v>190</v>
      </c>
      <c r="J105" s="57" t="s">
        <v>137</v>
      </c>
      <c r="K105" s="57" t="s">
        <v>138</v>
      </c>
      <c r="L105" s="60"/>
    </row>
    <row r="106" spans="1:12" s="58" customFormat="1" ht="12.75">
      <c r="A106" s="57" t="s">
        <v>102</v>
      </c>
      <c r="B106" s="60" t="s">
        <v>204</v>
      </c>
      <c r="C106" s="142">
        <v>5689.1</v>
      </c>
      <c r="D106" s="249">
        <f>C106*F106</f>
        <v>1982878.9140000003</v>
      </c>
      <c r="E106" s="264"/>
      <c r="F106" s="56">
        <v>348.54</v>
      </c>
      <c r="G106" s="57">
        <v>1991</v>
      </c>
      <c r="H106" s="57" t="s">
        <v>136</v>
      </c>
      <c r="I106" s="57" t="s">
        <v>190</v>
      </c>
      <c r="J106" s="57" t="s">
        <v>133</v>
      </c>
      <c r="K106" s="57" t="s">
        <v>138</v>
      </c>
      <c r="L106" s="60"/>
    </row>
    <row r="107" spans="1:12" s="58" customFormat="1" ht="12.75">
      <c r="A107" s="57" t="s">
        <v>103</v>
      </c>
      <c r="B107" s="60" t="s">
        <v>183</v>
      </c>
      <c r="C107" s="142"/>
      <c r="D107" s="254">
        <v>547293.91</v>
      </c>
      <c r="E107" s="55" t="s">
        <v>129</v>
      </c>
      <c r="F107" s="56"/>
      <c r="G107" s="57"/>
      <c r="H107" s="57"/>
      <c r="I107" s="57"/>
      <c r="J107" s="57"/>
      <c r="K107" s="57"/>
      <c r="L107" s="60"/>
    </row>
    <row r="108" spans="1:12" s="58" customFormat="1" ht="12.75">
      <c r="A108" s="57" t="s">
        <v>104</v>
      </c>
      <c r="B108" s="116" t="s">
        <v>208</v>
      </c>
      <c r="C108" s="142"/>
      <c r="D108" s="253">
        <v>3346.13</v>
      </c>
      <c r="E108" s="117" t="s">
        <v>129</v>
      </c>
      <c r="F108" s="118">
        <v>30</v>
      </c>
      <c r="G108" s="115">
        <v>2022</v>
      </c>
      <c r="H108" s="115"/>
      <c r="I108" s="115"/>
      <c r="J108" s="115"/>
      <c r="K108" s="115"/>
      <c r="L108" s="116" t="s">
        <v>479</v>
      </c>
    </row>
    <row r="109" spans="1:12" s="58" customFormat="1" ht="12.75">
      <c r="A109" s="61"/>
      <c r="B109" s="61"/>
      <c r="C109" s="64"/>
      <c r="D109" s="175"/>
      <c r="E109" s="64"/>
      <c r="F109" s="61"/>
      <c r="G109" s="61"/>
      <c r="H109" s="61"/>
      <c r="I109" s="61"/>
      <c r="J109" s="61"/>
      <c r="K109" s="61"/>
      <c r="L109" s="61"/>
    </row>
    <row r="110" spans="1:12" s="58" customFormat="1" ht="12.75">
      <c r="A110" s="61"/>
      <c r="B110" s="61"/>
      <c r="C110" s="63"/>
      <c r="D110" s="197"/>
      <c r="E110" s="63"/>
      <c r="F110" s="61"/>
      <c r="G110" s="61"/>
      <c r="H110" s="61"/>
      <c r="I110" s="61"/>
      <c r="J110" s="61"/>
      <c r="K110" s="61"/>
      <c r="L110" s="61"/>
    </row>
    <row r="111" spans="1:12" s="108" customFormat="1" ht="12.75">
      <c r="A111" s="103" t="s">
        <v>113</v>
      </c>
      <c r="B111" s="104" t="s">
        <v>82</v>
      </c>
      <c r="C111" s="147"/>
      <c r="D111" s="146"/>
      <c r="E111" s="105"/>
      <c r="F111" s="106"/>
      <c r="G111" s="107"/>
      <c r="H111" s="263" t="s">
        <v>122</v>
      </c>
      <c r="I111" s="263"/>
      <c r="J111" s="263"/>
      <c r="K111" s="263"/>
      <c r="L111" s="109"/>
    </row>
    <row r="112" spans="1:12" s="58" customFormat="1" ht="51">
      <c r="A112" s="59" t="s">
        <v>0</v>
      </c>
      <c r="B112" s="59" t="s">
        <v>1</v>
      </c>
      <c r="C112" s="186" t="s">
        <v>491</v>
      </c>
      <c r="D112" s="186" t="s">
        <v>492</v>
      </c>
      <c r="E112" s="65" t="s">
        <v>2</v>
      </c>
      <c r="F112" s="66" t="s">
        <v>123</v>
      </c>
      <c r="G112" s="59" t="s">
        <v>124</v>
      </c>
      <c r="H112" s="59" t="s">
        <v>125</v>
      </c>
      <c r="I112" s="59" t="s">
        <v>126</v>
      </c>
      <c r="J112" s="59" t="s">
        <v>127</v>
      </c>
      <c r="K112" s="59" t="s">
        <v>128</v>
      </c>
      <c r="L112" s="68" t="s">
        <v>313</v>
      </c>
    </row>
    <row r="113" spans="1:12" s="58" customFormat="1" ht="12.75">
      <c r="A113" s="57" t="s">
        <v>101</v>
      </c>
      <c r="B113" s="60" t="s">
        <v>205</v>
      </c>
      <c r="C113" s="142">
        <v>8147.53</v>
      </c>
      <c r="D113" s="249">
        <f>C113*F113</f>
        <v>11729998.941</v>
      </c>
      <c r="E113" s="55" t="s">
        <v>135</v>
      </c>
      <c r="F113" s="56">
        <v>1439.7</v>
      </c>
      <c r="G113" s="57">
        <v>1700</v>
      </c>
      <c r="H113" s="57" t="s">
        <v>131</v>
      </c>
      <c r="I113" s="57" t="s">
        <v>190</v>
      </c>
      <c r="J113" s="57" t="s">
        <v>141</v>
      </c>
      <c r="K113" s="57" t="s">
        <v>142</v>
      </c>
      <c r="L113" s="60"/>
    </row>
    <row r="114" spans="1:12" s="58" customFormat="1" ht="12.75">
      <c r="A114" s="57" t="s">
        <v>102</v>
      </c>
      <c r="B114" s="60" t="s">
        <v>430</v>
      </c>
      <c r="C114" s="142"/>
      <c r="D114" s="254">
        <v>9300</v>
      </c>
      <c r="E114" s="55" t="s">
        <v>129</v>
      </c>
      <c r="F114" s="56"/>
      <c r="G114" s="57"/>
      <c r="H114" s="57"/>
      <c r="I114" s="57"/>
      <c r="J114" s="57"/>
      <c r="K114" s="57"/>
      <c r="L114" s="60"/>
    </row>
    <row r="115" spans="1:12" s="58" customFormat="1" ht="12.75">
      <c r="A115" s="57" t="s">
        <v>103</v>
      </c>
      <c r="B115" s="60" t="s">
        <v>183</v>
      </c>
      <c r="C115" s="142"/>
      <c r="D115" s="254">
        <v>234610.43</v>
      </c>
      <c r="E115" s="55" t="s">
        <v>129</v>
      </c>
      <c r="F115" s="56"/>
      <c r="G115" s="57"/>
      <c r="H115" s="57"/>
      <c r="I115" s="57"/>
      <c r="J115" s="57"/>
      <c r="K115" s="57"/>
      <c r="L115" s="60"/>
    </row>
    <row r="116" spans="1:12" s="58" customFormat="1" ht="12.75">
      <c r="A116" s="61"/>
      <c r="B116" s="61"/>
      <c r="C116" s="63"/>
      <c r="D116" s="197"/>
      <c r="E116" s="63"/>
      <c r="F116" s="61"/>
      <c r="G116" s="61"/>
      <c r="H116" s="61"/>
      <c r="I116" s="61"/>
      <c r="J116" s="61"/>
      <c r="K116" s="61"/>
      <c r="L116" s="61"/>
    </row>
    <row r="117" spans="1:12" s="58" customFormat="1" ht="12.75">
      <c r="A117" s="61"/>
      <c r="B117" s="61"/>
      <c r="C117" s="63"/>
      <c r="D117" s="197"/>
      <c r="E117" s="63"/>
      <c r="F117" s="61"/>
      <c r="G117" s="61"/>
      <c r="H117" s="61"/>
      <c r="I117" s="61"/>
      <c r="J117" s="61"/>
      <c r="K117" s="61"/>
      <c r="L117" s="61"/>
    </row>
    <row r="118" spans="1:12" s="108" customFormat="1" ht="12.75">
      <c r="A118" s="103" t="s">
        <v>114</v>
      </c>
      <c r="B118" s="104" t="s">
        <v>87</v>
      </c>
      <c r="C118" s="147"/>
      <c r="D118" s="146"/>
      <c r="E118" s="105"/>
      <c r="F118" s="106"/>
      <c r="G118" s="107"/>
      <c r="H118" s="263" t="s">
        <v>122</v>
      </c>
      <c r="I118" s="263"/>
      <c r="J118" s="263"/>
      <c r="K118" s="263"/>
      <c r="L118" s="109"/>
    </row>
    <row r="119" spans="1:12" s="58" customFormat="1" ht="51">
      <c r="A119" s="59" t="s">
        <v>0</v>
      </c>
      <c r="B119" s="59" t="s">
        <v>1</v>
      </c>
      <c r="C119" s="186" t="s">
        <v>491</v>
      </c>
      <c r="D119" s="186" t="s">
        <v>492</v>
      </c>
      <c r="E119" s="65" t="s">
        <v>2</v>
      </c>
      <c r="F119" s="66" t="s">
        <v>123</v>
      </c>
      <c r="G119" s="59" t="s">
        <v>124</v>
      </c>
      <c r="H119" s="59" t="s">
        <v>125</v>
      </c>
      <c r="I119" s="59" t="s">
        <v>126</v>
      </c>
      <c r="J119" s="59" t="s">
        <v>127</v>
      </c>
      <c r="K119" s="59" t="s">
        <v>128</v>
      </c>
      <c r="L119" s="68" t="s">
        <v>313</v>
      </c>
    </row>
    <row r="120" spans="1:12" s="58" customFormat="1" ht="12.75">
      <c r="A120" s="57" t="s">
        <v>101</v>
      </c>
      <c r="B120" s="60" t="s">
        <v>206</v>
      </c>
      <c r="C120" s="142">
        <v>8147.53</v>
      </c>
      <c r="D120" s="249">
        <f>C120*F120</f>
        <v>5682250.3725999994</v>
      </c>
      <c r="E120" s="117" t="s">
        <v>135</v>
      </c>
      <c r="F120" s="56">
        <v>697.42</v>
      </c>
      <c r="G120" s="57">
        <v>1905</v>
      </c>
      <c r="H120" s="57" t="s">
        <v>136</v>
      </c>
      <c r="I120" s="57" t="s">
        <v>207</v>
      </c>
      <c r="J120" s="57" t="s">
        <v>141</v>
      </c>
      <c r="K120" s="57" t="s">
        <v>142</v>
      </c>
      <c r="L120" s="60"/>
    </row>
    <row r="121" spans="1:12" s="58" customFormat="1" ht="12.75">
      <c r="A121" s="115">
        <v>2</v>
      </c>
      <c r="B121" s="116" t="s">
        <v>470</v>
      </c>
      <c r="C121" s="142">
        <v>8147.53</v>
      </c>
      <c r="D121" s="249">
        <f>C121*F121</f>
        <v>13533291.755899999</v>
      </c>
      <c r="E121" s="117" t="s">
        <v>135</v>
      </c>
      <c r="F121" s="118">
        <v>1661.03</v>
      </c>
      <c r="G121" s="115">
        <v>2022</v>
      </c>
      <c r="H121" s="115" t="s">
        <v>471</v>
      </c>
      <c r="I121" s="115" t="s">
        <v>472</v>
      </c>
      <c r="J121" s="115" t="s">
        <v>141</v>
      </c>
      <c r="K121" s="115" t="s">
        <v>473</v>
      </c>
      <c r="L121" s="116"/>
    </row>
    <row r="122" spans="1:12" s="58" customFormat="1" ht="12.75">
      <c r="A122" s="57" t="s">
        <v>104</v>
      </c>
      <c r="B122" s="60" t="s">
        <v>183</v>
      </c>
      <c r="C122" s="142"/>
      <c r="D122" s="254">
        <v>515227.59</v>
      </c>
      <c r="E122" s="55" t="s">
        <v>129</v>
      </c>
      <c r="F122" s="56"/>
      <c r="G122" s="57"/>
      <c r="H122" s="57"/>
      <c r="I122" s="57"/>
      <c r="J122" s="57"/>
      <c r="K122" s="57"/>
      <c r="L122" s="60"/>
    </row>
    <row r="123" spans="1:12" s="58" customFormat="1" ht="12.75">
      <c r="A123" s="61"/>
      <c r="B123" s="61"/>
      <c r="C123" s="63"/>
      <c r="D123" s="197"/>
      <c r="E123" s="63"/>
      <c r="F123" s="61"/>
      <c r="G123" s="61"/>
      <c r="H123" s="61"/>
      <c r="I123" s="61"/>
      <c r="J123" s="61"/>
      <c r="K123" s="61"/>
      <c r="L123" s="61"/>
    </row>
    <row r="124" spans="1:12" s="58" customFormat="1" ht="12.75">
      <c r="A124" s="61"/>
      <c r="B124" s="61"/>
      <c r="C124" s="63"/>
      <c r="D124" s="197"/>
      <c r="E124" s="63"/>
      <c r="F124" s="61"/>
      <c r="G124" s="61"/>
      <c r="H124" s="61"/>
      <c r="I124" s="61"/>
      <c r="J124" s="61"/>
      <c r="K124" s="61"/>
      <c r="L124" s="61"/>
    </row>
    <row r="125" spans="1:12" s="108" customFormat="1" ht="12.75">
      <c r="A125" s="103" t="s">
        <v>115</v>
      </c>
      <c r="B125" s="104" t="s">
        <v>89</v>
      </c>
      <c r="C125" s="147"/>
      <c r="D125" s="146"/>
      <c r="E125" s="105"/>
      <c r="F125" s="106"/>
      <c r="G125" s="107"/>
      <c r="H125" s="263" t="s">
        <v>122</v>
      </c>
      <c r="I125" s="263"/>
      <c r="J125" s="263"/>
      <c r="K125" s="263"/>
      <c r="L125" s="109"/>
    </row>
    <row r="126" spans="1:12" s="58" customFormat="1" ht="51">
      <c r="A126" s="59" t="s">
        <v>0</v>
      </c>
      <c r="B126" s="59" t="s">
        <v>1</v>
      </c>
      <c r="C126" s="186" t="s">
        <v>491</v>
      </c>
      <c r="D126" s="186" t="s">
        <v>492</v>
      </c>
      <c r="E126" s="65" t="s">
        <v>2</v>
      </c>
      <c r="F126" s="66" t="s">
        <v>123</v>
      </c>
      <c r="G126" s="59" t="s">
        <v>124</v>
      </c>
      <c r="H126" s="59" t="s">
        <v>125</v>
      </c>
      <c r="I126" s="59" t="s">
        <v>126</v>
      </c>
      <c r="J126" s="59" t="s">
        <v>127</v>
      </c>
      <c r="K126" s="59" t="s">
        <v>128</v>
      </c>
      <c r="L126" s="68" t="s">
        <v>313</v>
      </c>
    </row>
    <row r="127" spans="1:12" s="58" customFormat="1" ht="12.75">
      <c r="A127" s="57" t="s">
        <v>101</v>
      </c>
      <c r="B127" s="60" t="s">
        <v>209</v>
      </c>
      <c r="C127" s="142">
        <v>8242.9</v>
      </c>
      <c r="D127" s="249">
        <f>F127*C127</f>
        <v>3841191.4</v>
      </c>
      <c r="E127" s="55" t="s">
        <v>135</v>
      </c>
      <c r="F127" s="56">
        <v>466</v>
      </c>
      <c r="G127" s="57" t="s">
        <v>210</v>
      </c>
      <c r="H127" s="57" t="s">
        <v>136</v>
      </c>
      <c r="I127" s="57" t="s">
        <v>190</v>
      </c>
      <c r="J127" s="57" t="s">
        <v>141</v>
      </c>
      <c r="K127" s="57" t="s">
        <v>142</v>
      </c>
      <c r="L127" s="60"/>
    </row>
    <row r="128" spans="1:12" s="58" customFormat="1" ht="12.75">
      <c r="A128" s="57" t="s">
        <v>102</v>
      </c>
      <c r="B128" s="60" t="s">
        <v>211</v>
      </c>
      <c r="C128" s="142">
        <v>8242.9</v>
      </c>
      <c r="D128" s="249">
        <f>F128*C128</f>
        <v>6627291.5999999996</v>
      </c>
      <c r="E128" s="55" t="s">
        <v>135</v>
      </c>
      <c r="F128" s="56">
        <v>804</v>
      </c>
      <c r="G128" s="57" t="s">
        <v>210</v>
      </c>
      <c r="H128" s="57" t="s">
        <v>136</v>
      </c>
      <c r="I128" s="57" t="s">
        <v>190</v>
      </c>
      <c r="J128" s="57" t="s">
        <v>137</v>
      </c>
      <c r="K128" s="57" t="s">
        <v>138</v>
      </c>
      <c r="L128" s="60"/>
    </row>
    <row r="129" spans="1:13" s="58" customFormat="1" ht="12.75">
      <c r="A129" s="57" t="s">
        <v>103</v>
      </c>
      <c r="B129" s="60" t="s">
        <v>212</v>
      </c>
      <c r="C129" s="142"/>
      <c r="D129" s="252">
        <f>55106.85+14254.5</f>
        <v>69361.350000000006</v>
      </c>
      <c r="E129" s="55" t="s">
        <v>129</v>
      </c>
      <c r="F129" s="56"/>
      <c r="G129" s="57"/>
      <c r="H129" s="57"/>
      <c r="I129" s="57"/>
      <c r="J129" s="57"/>
      <c r="K129" s="57"/>
      <c r="L129" s="60"/>
    </row>
    <row r="130" spans="1:13" s="58" customFormat="1" ht="12.75">
      <c r="A130" s="57" t="s">
        <v>104</v>
      </c>
      <c r="B130" s="60" t="s">
        <v>183</v>
      </c>
      <c r="C130" s="142"/>
      <c r="D130" s="254">
        <f>397766.75+20000</f>
        <v>417766.75</v>
      </c>
      <c r="E130" s="55" t="s">
        <v>213</v>
      </c>
      <c r="F130" s="56"/>
      <c r="G130" s="57"/>
      <c r="H130" s="57"/>
      <c r="I130" s="57"/>
      <c r="J130" s="57"/>
      <c r="K130" s="57"/>
      <c r="L130" s="60"/>
    </row>
    <row r="131" spans="1:13" s="58" customFormat="1" ht="12.75">
      <c r="A131" s="61"/>
      <c r="B131" s="61"/>
      <c r="C131" s="63"/>
      <c r="D131" s="197"/>
      <c r="E131" s="63"/>
      <c r="F131" s="61"/>
      <c r="G131" s="61"/>
      <c r="H131" s="61"/>
      <c r="I131" s="61"/>
      <c r="J131" s="61"/>
      <c r="K131" s="61"/>
      <c r="L131" s="61"/>
    </row>
    <row r="132" spans="1:13" s="58" customFormat="1" ht="12.75">
      <c r="A132" s="61"/>
      <c r="B132" s="61"/>
      <c r="C132" s="63"/>
      <c r="D132" s="197"/>
      <c r="E132" s="64"/>
      <c r="F132" s="61"/>
      <c r="G132" s="61"/>
      <c r="H132" s="61"/>
      <c r="I132" s="61"/>
      <c r="J132" s="61"/>
      <c r="K132" s="61"/>
      <c r="L132" s="61"/>
    </row>
    <row r="133" spans="1:13" s="108" customFormat="1" ht="12.75">
      <c r="A133" s="103" t="s">
        <v>116</v>
      </c>
      <c r="B133" s="104" t="s">
        <v>214</v>
      </c>
      <c r="C133" s="147"/>
      <c r="D133" s="146"/>
      <c r="E133" s="105"/>
      <c r="F133" s="106"/>
      <c r="G133" s="107"/>
      <c r="H133" s="263" t="s">
        <v>122</v>
      </c>
      <c r="I133" s="263"/>
      <c r="J133" s="263"/>
      <c r="K133" s="263"/>
      <c r="L133" s="126"/>
    </row>
    <row r="134" spans="1:13" s="58" customFormat="1" ht="51">
      <c r="A134" s="59" t="s">
        <v>0</v>
      </c>
      <c r="B134" s="59" t="s">
        <v>1</v>
      </c>
      <c r="C134" s="186" t="s">
        <v>491</v>
      </c>
      <c r="D134" s="186" t="s">
        <v>492</v>
      </c>
      <c r="E134" s="65" t="s">
        <v>2</v>
      </c>
      <c r="F134" s="66" t="s">
        <v>123</v>
      </c>
      <c r="G134" s="59" t="s">
        <v>124</v>
      </c>
      <c r="H134" s="59" t="s">
        <v>125</v>
      </c>
      <c r="I134" s="59" t="s">
        <v>126</v>
      </c>
      <c r="J134" s="59" t="s">
        <v>127</v>
      </c>
      <c r="K134" s="59" t="s">
        <v>128</v>
      </c>
      <c r="L134" s="68" t="s">
        <v>313</v>
      </c>
    </row>
    <row r="135" spans="1:13" s="58" customFormat="1" ht="12.75">
      <c r="A135" s="82" t="s">
        <v>101</v>
      </c>
      <c r="B135" s="83" t="s">
        <v>229</v>
      </c>
      <c r="C135" s="148">
        <v>9352.91</v>
      </c>
      <c r="D135" s="249">
        <f>C135*F135</f>
        <v>671538.93799999997</v>
      </c>
      <c r="E135" s="84" t="s">
        <v>135</v>
      </c>
      <c r="F135" s="85">
        <v>71.8</v>
      </c>
      <c r="G135" s="82">
        <v>1980</v>
      </c>
      <c r="H135" s="82" t="s">
        <v>230</v>
      </c>
      <c r="I135" s="82" t="s">
        <v>141</v>
      </c>
      <c r="J135" s="82" t="s">
        <v>134</v>
      </c>
      <c r="K135" s="82" t="s">
        <v>134</v>
      </c>
      <c r="L135" s="83"/>
      <c r="M135" s="91"/>
    </row>
    <row r="136" spans="1:13" s="58" customFormat="1" ht="12.75">
      <c r="A136" s="82" t="s">
        <v>102</v>
      </c>
      <c r="B136" s="83" t="s">
        <v>233</v>
      </c>
      <c r="C136" s="148">
        <v>9352.91</v>
      </c>
      <c r="D136" s="250">
        <v>711203.86</v>
      </c>
      <c r="E136" s="84" t="s">
        <v>129</v>
      </c>
      <c r="F136" s="85">
        <v>71.8</v>
      </c>
      <c r="G136" s="82">
        <v>1992</v>
      </c>
      <c r="H136" s="82" t="s">
        <v>234</v>
      </c>
      <c r="I136" s="82" t="s">
        <v>145</v>
      </c>
      <c r="J136" s="82" t="s">
        <v>145</v>
      </c>
      <c r="K136" s="82" t="s">
        <v>134</v>
      </c>
      <c r="L136" s="83" t="s">
        <v>235</v>
      </c>
      <c r="M136" s="91"/>
    </row>
    <row r="137" spans="1:13" s="58" customFormat="1" ht="12.75">
      <c r="A137" s="82" t="s">
        <v>103</v>
      </c>
      <c r="B137" s="83" t="s">
        <v>236</v>
      </c>
      <c r="C137" s="148"/>
      <c r="D137" s="250">
        <v>328698.40999999997</v>
      </c>
      <c r="E137" s="84" t="s">
        <v>129</v>
      </c>
      <c r="F137" s="85"/>
      <c r="G137" s="82"/>
      <c r="H137" s="82"/>
      <c r="I137" s="82"/>
      <c r="J137" s="82"/>
      <c r="K137" s="82"/>
      <c r="L137" s="83" t="s">
        <v>237</v>
      </c>
      <c r="M137" s="91"/>
    </row>
    <row r="138" spans="1:13" s="58" customFormat="1" ht="12.75">
      <c r="A138" s="82" t="s">
        <v>104</v>
      </c>
      <c r="B138" s="83" t="s">
        <v>238</v>
      </c>
      <c r="C138" s="148">
        <v>9352.91</v>
      </c>
      <c r="D138" s="249">
        <f t="shared" ref="D138:D169" si="1">C138*F138</f>
        <v>609809.73199999996</v>
      </c>
      <c r="E138" s="84" t="s">
        <v>135</v>
      </c>
      <c r="F138" s="85">
        <v>65.2</v>
      </c>
      <c r="G138" s="82">
        <v>1996</v>
      </c>
      <c r="H138" s="82" t="s">
        <v>136</v>
      </c>
      <c r="I138" s="82" t="s">
        <v>145</v>
      </c>
      <c r="J138" s="82" t="s">
        <v>145</v>
      </c>
      <c r="K138" s="82" t="s">
        <v>134</v>
      </c>
      <c r="L138" s="83"/>
      <c r="M138" s="91"/>
    </row>
    <row r="139" spans="1:13" s="58" customFormat="1" ht="12.75">
      <c r="A139" s="82" t="s">
        <v>105</v>
      </c>
      <c r="B139" s="83" t="s">
        <v>239</v>
      </c>
      <c r="C139" s="148">
        <v>9352.91</v>
      </c>
      <c r="D139" s="249">
        <f t="shared" si="1"/>
        <v>1126558.0094999999</v>
      </c>
      <c r="E139" s="84" t="s">
        <v>135</v>
      </c>
      <c r="F139" s="85">
        <v>120.45</v>
      </c>
      <c r="G139" s="82">
        <v>1990</v>
      </c>
      <c r="H139" s="82" t="s">
        <v>136</v>
      </c>
      <c r="I139" s="82" t="s">
        <v>240</v>
      </c>
      <c r="J139" s="82" t="s">
        <v>141</v>
      </c>
      <c r="K139" s="82" t="s">
        <v>134</v>
      </c>
      <c r="L139" s="83"/>
      <c r="M139" s="91"/>
    </row>
    <row r="140" spans="1:13" s="58" customFormat="1" ht="12.75">
      <c r="A140" s="82" t="s">
        <v>143</v>
      </c>
      <c r="B140" s="83" t="s">
        <v>241</v>
      </c>
      <c r="C140" s="148">
        <v>9352.91</v>
      </c>
      <c r="D140" s="249">
        <f t="shared" si="1"/>
        <v>728778.74719999998</v>
      </c>
      <c r="E140" s="84" t="s">
        <v>135</v>
      </c>
      <c r="F140" s="85">
        <v>77.92</v>
      </c>
      <c r="G140" s="82">
        <v>1993</v>
      </c>
      <c r="H140" s="82" t="s">
        <v>136</v>
      </c>
      <c r="I140" s="82" t="s">
        <v>240</v>
      </c>
      <c r="J140" s="82" t="s">
        <v>141</v>
      </c>
      <c r="K140" s="82" t="s">
        <v>134</v>
      </c>
      <c r="L140" s="83"/>
      <c r="M140" s="91"/>
    </row>
    <row r="141" spans="1:13" s="58" customFormat="1" ht="12.75">
      <c r="A141" s="82" t="s">
        <v>112</v>
      </c>
      <c r="B141" s="60" t="s">
        <v>170</v>
      </c>
      <c r="C141" s="148">
        <v>9352.91</v>
      </c>
      <c r="D141" s="249">
        <f t="shared" si="1"/>
        <v>10297553.91</v>
      </c>
      <c r="E141" s="55" t="s">
        <v>135</v>
      </c>
      <c r="F141" s="56">
        <v>1101</v>
      </c>
      <c r="G141" s="57" t="s">
        <v>171</v>
      </c>
      <c r="H141" s="57" t="s">
        <v>140</v>
      </c>
      <c r="I141" s="57" t="s">
        <v>137</v>
      </c>
      <c r="J141" s="57" t="s">
        <v>172</v>
      </c>
      <c r="K141" s="57" t="s">
        <v>138</v>
      </c>
      <c r="L141" s="69"/>
    </row>
    <row r="142" spans="1:13" s="58" customFormat="1" ht="12.75">
      <c r="A142" s="82" t="s">
        <v>111</v>
      </c>
      <c r="B142" s="83" t="s">
        <v>244</v>
      </c>
      <c r="C142" s="148">
        <v>9352.91</v>
      </c>
      <c r="D142" s="249">
        <f t="shared" si="1"/>
        <v>2303247.6165999998</v>
      </c>
      <c r="E142" s="55" t="s">
        <v>135</v>
      </c>
      <c r="F142" s="85">
        <v>246.26</v>
      </c>
      <c r="G142" s="82">
        <v>2011</v>
      </c>
      <c r="H142" s="82" t="s">
        <v>136</v>
      </c>
      <c r="I142" s="82" t="s">
        <v>188</v>
      </c>
      <c r="J142" s="82" t="s">
        <v>188</v>
      </c>
      <c r="K142" s="82" t="s">
        <v>142</v>
      </c>
      <c r="L142" s="83"/>
      <c r="M142" s="91"/>
    </row>
    <row r="143" spans="1:13" s="58" customFormat="1" ht="12.75">
      <c r="A143" s="82" t="s">
        <v>113</v>
      </c>
      <c r="B143" s="83" t="s">
        <v>245</v>
      </c>
      <c r="C143" s="148">
        <v>9352.91</v>
      </c>
      <c r="D143" s="249">
        <f t="shared" si="1"/>
        <v>467645.5</v>
      </c>
      <c r="E143" s="55" t="s">
        <v>135</v>
      </c>
      <c r="F143" s="85">
        <v>50</v>
      </c>
      <c r="G143" s="82">
        <v>2000</v>
      </c>
      <c r="H143" s="82" t="s">
        <v>136</v>
      </c>
      <c r="I143" s="82" t="s">
        <v>145</v>
      </c>
      <c r="J143" s="82" t="s">
        <v>145</v>
      </c>
      <c r="K143" s="82" t="s">
        <v>138</v>
      </c>
      <c r="L143" s="83"/>
      <c r="M143" s="91"/>
    </row>
    <row r="144" spans="1:13" s="58" customFormat="1" ht="12.75">
      <c r="A144" s="82" t="s">
        <v>114</v>
      </c>
      <c r="B144" s="83" t="s">
        <v>431</v>
      </c>
      <c r="C144" s="148">
        <v>5943.2</v>
      </c>
      <c r="D144" s="249">
        <f t="shared" si="1"/>
        <v>786107.06400000001</v>
      </c>
      <c r="E144" s="84" t="s">
        <v>135</v>
      </c>
      <c r="F144" s="85">
        <v>132.27000000000001</v>
      </c>
      <c r="G144" s="82">
        <v>1900</v>
      </c>
      <c r="H144" s="82" t="s">
        <v>136</v>
      </c>
      <c r="I144" s="82" t="s">
        <v>172</v>
      </c>
      <c r="J144" s="82" t="s">
        <v>172</v>
      </c>
      <c r="K144" s="82" t="s">
        <v>142</v>
      </c>
      <c r="L144" s="83" t="s">
        <v>246</v>
      </c>
      <c r="M144" s="91"/>
    </row>
    <row r="145" spans="1:13" s="58" customFormat="1" ht="12.75">
      <c r="A145" s="82" t="s">
        <v>115</v>
      </c>
      <c r="B145" s="86" t="s">
        <v>247</v>
      </c>
      <c r="C145" s="148">
        <v>5943.2</v>
      </c>
      <c r="D145" s="249">
        <f t="shared" si="1"/>
        <v>941581.17599999998</v>
      </c>
      <c r="E145" s="84" t="s">
        <v>135</v>
      </c>
      <c r="F145" s="87">
        <v>158.43</v>
      </c>
      <c r="G145" s="87" t="s">
        <v>248</v>
      </c>
      <c r="H145" s="82" t="s">
        <v>136</v>
      </c>
      <c r="I145" s="82" t="s">
        <v>172</v>
      </c>
      <c r="J145" s="82" t="s">
        <v>172</v>
      </c>
      <c r="K145" s="82" t="s">
        <v>142</v>
      </c>
      <c r="L145" s="88" t="s">
        <v>249</v>
      </c>
      <c r="M145" s="91"/>
    </row>
    <row r="146" spans="1:13" s="58" customFormat="1" ht="12.75">
      <c r="A146" s="82" t="s">
        <v>116</v>
      </c>
      <c r="B146" s="86" t="s">
        <v>432</v>
      </c>
      <c r="C146" s="148">
        <v>5943.2</v>
      </c>
      <c r="D146" s="249">
        <f t="shared" si="1"/>
        <v>648462.55200000003</v>
      </c>
      <c r="E146" s="84" t="s">
        <v>135</v>
      </c>
      <c r="F146" s="87">
        <v>109.11</v>
      </c>
      <c r="G146" s="87" t="s">
        <v>250</v>
      </c>
      <c r="H146" s="82" t="s">
        <v>136</v>
      </c>
      <c r="I146" s="82" t="s">
        <v>172</v>
      </c>
      <c r="J146" s="82" t="s">
        <v>172</v>
      </c>
      <c r="K146" s="82" t="s">
        <v>142</v>
      </c>
      <c r="L146" s="88" t="s">
        <v>249</v>
      </c>
      <c r="M146" s="91"/>
    </row>
    <row r="147" spans="1:13" s="58" customFormat="1" ht="12.75">
      <c r="A147" s="82" t="s">
        <v>147</v>
      </c>
      <c r="B147" s="86" t="s">
        <v>433</v>
      </c>
      <c r="C147" s="148">
        <v>5943.2</v>
      </c>
      <c r="D147" s="249">
        <f t="shared" si="1"/>
        <v>629682.04</v>
      </c>
      <c r="E147" s="84" t="s">
        <v>135</v>
      </c>
      <c r="F147" s="87">
        <v>105.95</v>
      </c>
      <c r="G147" s="87" t="s">
        <v>251</v>
      </c>
      <c r="H147" s="82" t="s">
        <v>136</v>
      </c>
      <c r="I147" s="82" t="s">
        <v>172</v>
      </c>
      <c r="J147" s="82" t="s">
        <v>172</v>
      </c>
      <c r="K147" s="82" t="s">
        <v>142</v>
      </c>
      <c r="L147" s="88" t="s">
        <v>249</v>
      </c>
      <c r="M147" s="91"/>
    </row>
    <row r="148" spans="1:13" s="58" customFormat="1" ht="12.75">
      <c r="A148" s="82" t="s">
        <v>150</v>
      </c>
      <c r="B148" s="86" t="s">
        <v>434</v>
      </c>
      <c r="C148" s="148">
        <v>5943.2</v>
      </c>
      <c r="D148" s="249">
        <f t="shared" si="1"/>
        <v>1629684.8719999997</v>
      </c>
      <c r="E148" s="84" t="s">
        <v>135</v>
      </c>
      <c r="F148" s="87">
        <v>274.20999999999998</v>
      </c>
      <c r="G148" s="87" t="s">
        <v>252</v>
      </c>
      <c r="H148" s="82" t="s">
        <v>136</v>
      </c>
      <c r="I148" s="82" t="s">
        <v>172</v>
      </c>
      <c r="J148" s="82" t="s">
        <v>172</v>
      </c>
      <c r="K148" s="82" t="s">
        <v>138</v>
      </c>
      <c r="L148" s="88" t="s">
        <v>253</v>
      </c>
      <c r="M148" s="91"/>
    </row>
    <row r="149" spans="1:13" s="58" customFormat="1" ht="12.75">
      <c r="A149" s="82" t="s">
        <v>151</v>
      </c>
      <c r="B149" s="86" t="s">
        <v>435</v>
      </c>
      <c r="C149" s="148">
        <v>5943.2</v>
      </c>
      <c r="D149" s="249">
        <f t="shared" si="1"/>
        <v>830918.79200000002</v>
      </c>
      <c r="E149" s="84" t="s">
        <v>135</v>
      </c>
      <c r="F149" s="87">
        <v>139.81</v>
      </c>
      <c r="G149" s="87" t="s">
        <v>254</v>
      </c>
      <c r="H149" s="82" t="s">
        <v>136</v>
      </c>
      <c r="I149" s="82" t="s">
        <v>172</v>
      </c>
      <c r="J149" s="82" t="s">
        <v>172</v>
      </c>
      <c r="K149" s="82" t="s">
        <v>142</v>
      </c>
      <c r="L149" s="88" t="s">
        <v>255</v>
      </c>
      <c r="M149" s="91"/>
    </row>
    <row r="150" spans="1:13" s="58" customFormat="1" ht="12.75">
      <c r="A150" s="82" t="s">
        <v>152</v>
      </c>
      <c r="B150" s="86" t="s">
        <v>436</v>
      </c>
      <c r="C150" s="148">
        <v>5943.2</v>
      </c>
      <c r="D150" s="249">
        <f t="shared" si="1"/>
        <v>324855.31199999998</v>
      </c>
      <c r="E150" s="84" t="s">
        <v>135</v>
      </c>
      <c r="F150" s="87">
        <v>54.66</v>
      </c>
      <c r="G150" s="87" t="s">
        <v>251</v>
      </c>
      <c r="H150" s="82" t="s">
        <v>136</v>
      </c>
      <c r="I150" s="82" t="s">
        <v>171</v>
      </c>
      <c r="J150" s="82" t="s">
        <v>172</v>
      </c>
      <c r="K150" s="82" t="s">
        <v>142</v>
      </c>
      <c r="L150" s="88" t="s">
        <v>388</v>
      </c>
      <c r="M150" s="91"/>
    </row>
    <row r="151" spans="1:13" s="58" customFormat="1" ht="12.75">
      <c r="A151" s="82" t="s">
        <v>153</v>
      </c>
      <c r="B151" s="86" t="s">
        <v>437</v>
      </c>
      <c r="C151" s="148">
        <v>5943.2</v>
      </c>
      <c r="D151" s="249">
        <f t="shared" si="1"/>
        <v>1525381.7120000001</v>
      </c>
      <c r="E151" s="84" t="s">
        <v>135</v>
      </c>
      <c r="F151" s="87">
        <v>256.66000000000003</v>
      </c>
      <c r="G151" s="87" t="s">
        <v>256</v>
      </c>
      <c r="H151" s="82" t="s">
        <v>136</v>
      </c>
      <c r="I151" s="82" t="s">
        <v>172</v>
      </c>
      <c r="J151" s="82" t="s">
        <v>172</v>
      </c>
      <c r="K151" s="82" t="s">
        <v>138</v>
      </c>
      <c r="L151" s="88" t="s">
        <v>384</v>
      </c>
      <c r="M151" s="91"/>
    </row>
    <row r="152" spans="1:13" s="58" customFormat="1" ht="12.75">
      <c r="A152" s="82" t="s">
        <v>155</v>
      </c>
      <c r="B152" s="86" t="s">
        <v>438</v>
      </c>
      <c r="C152" s="148">
        <v>5943.2</v>
      </c>
      <c r="D152" s="249">
        <f t="shared" si="1"/>
        <v>579402.56799999997</v>
      </c>
      <c r="E152" s="84" t="s">
        <v>135</v>
      </c>
      <c r="F152" s="87">
        <v>97.49</v>
      </c>
      <c r="G152" s="87" t="s">
        <v>257</v>
      </c>
      <c r="H152" s="82" t="s">
        <v>136</v>
      </c>
      <c r="I152" s="82" t="s">
        <v>172</v>
      </c>
      <c r="J152" s="82" t="s">
        <v>172</v>
      </c>
      <c r="K152" s="82" t="s">
        <v>138</v>
      </c>
      <c r="L152" s="88" t="s">
        <v>385</v>
      </c>
      <c r="M152" s="91"/>
    </row>
    <row r="153" spans="1:13" s="58" customFormat="1" ht="12.75">
      <c r="A153" s="82" t="s">
        <v>156</v>
      </c>
      <c r="B153" s="86" t="s">
        <v>439</v>
      </c>
      <c r="C153" s="148">
        <v>5943.2</v>
      </c>
      <c r="D153" s="249">
        <f t="shared" si="1"/>
        <v>1349879.0159999998</v>
      </c>
      <c r="E153" s="84" t="s">
        <v>135</v>
      </c>
      <c r="F153" s="87">
        <v>227.13</v>
      </c>
      <c r="G153" s="87" t="s">
        <v>258</v>
      </c>
      <c r="H153" s="82" t="s">
        <v>136</v>
      </c>
      <c r="I153" s="82" t="s">
        <v>172</v>
      </c>
      <c r="J153" s="82" t="s">
        <v>172</v>
      </c>
      <c r="K153" s="82" t="s">
        <v>138</v>
      </c>
      <c r="L153" s="88" t="s">
        <v>386</v>
      </c>
      <c r="M153" s="91"/>
    </row>
    <row r="154" spans="1:13" s="58" customFormat="1" ht="12.75">
      <c r="A154" s="82" t="s">
        <v>157</v>
      </c>
      <c r="B154" s="86" t="s">
        <v>440</v>
      </c>
      <c r="C154" s="148">
        <v>5943.2</v>
      </c>
      <c r="D154" s="249">
        <f t="shared" si="1"/>
        <v>1276896.52</v>
      </c>
      <c r="E154" s="84" t="s">
        <v>135</v>
      </c>
      <c r="F154" s="87">
        <v>214.85</v>
      </c>
      <c r="G154" s="87" t="s">
        <v>258</v>
      </c>
      <c r="H154" s="82" t="s">
        <v>136</v>
      </c>
      <c r="I154" s="82" t="s">
        <v>172</v>
      </c>
      <c r="J154" s="82" t="s">
        <v>172</v>
      </c>
      <c r="K154" s="82" t="s">
        <v>142</v>
      </c>
      <c r="L154" s="88" t="s">
        <v>387</v>
      </c>
      <c r="M154" s="91"/>
    </row>
    <row r="155" spans="1:13" s="58" customFormat="1" ht="12.75">
      <c r="A155" s="82" t="s">
        <v>158</v>
      </c>
      <c r="B155" s="86" t="s">
        <v>441</v>
      </c>
      <c r="C155" s="148">
        <v>5943.2</v>
      </c>
      <c r="D155" s="249">
        <f t="shared" si="1"/>
        <v>1604247.976</v>
      </c>
      <c r="E155" s="84" t="s">
        <v>135</v>
      </c>
      <c r="F155" s="87">
        <v>269.93</v>
      </c>
      <c r="G155" s="87" t="s">
        <v>251</v>
      </c>
      <c r="H155" s="82" t="s">
        <v>136</v>
      </c>
      <c r="I155" s="82" t="s">
        <v>172</v>
      </c>
      <c r="J155" s="82" t="s">
        <v>172</v>
      </c>
      <c r="K155" s="82" t="s">
        <v>142</v>
      </c>
      <c r="L155" s="88" t="s">
        <v>255</v>
      </c>
      <c r="M155" s="91"/>
    </row>
    <row r="156" spans="1:13" s="58" customFormat="1" ht="12.75">
      <c r="A156" s="82" t="s">
        <v>160</v>
      </c>
      <c r="B156" s="86" t="s">
        <v>442</v>
      </c>
      <c r="C156" s="148">
        <v>5943.2</v>
      </c>
      <c r="D156" s="249">
        <f t="shared" si="1"/>
        <v>3581550.6159999999</v>
      </c>
      <c r="E156" s="84" t="s">
        <v>135</v>
      </c>
      <c r="F156" s="87">
        <v>602.63</v>
      </c>
      <c r="G156" s="87" t="s">
        <v>251</v>
      </c>
      <c r="H156" s="82" t="s">
        <v>136</v>
      </c>
      <c r="I156" s="82" t="s">
        <v>172</v>
      </c>
      <c r="J156" s="82" t="s">
        <v>172</v>
      </c>
      <c r="K156" s="82" t="s">
        <v>142</v>
      </c>
      <c r="L156" s="88" t="s">
        <v>259</v>
      </c>
      <c r="M156" s="91"/>
    </row>
    <row r="157" spans="1:13" s="58" customFormat="1" ht="12.75">
      <c r="A157" s="82" t="s">
        <v>161</v>
      </c>
      <c r="B157" s="86" t="s">
        <v>443</v>
      </c>
      <c r="C157" s="148">
        <v>5943.2</v>
      </c>
      <c r="D157" s="249">
        <f t="shared" si="1"/>
        <v>1840014.72</v>
      </c>
      <c r="E157" s="84" t="s">
        <v>135</v>
      </c>
      <c r="F157" s="87">
        <v>309.60000000000002</v>
      </c>
      <c r="G157" s="87" t="s">
        <v>251</v>
      </c>
      <c r="H157" s="82" t="s">
        <v>136</v>
      </c>
      <c r="I157" s="82" t="s">
        <v>172</v>
      </c>
      <c r="J157" s="82" t="s">
        <v>172</v>
      </c>
      <c r="K157" s="82" t="s">
        <v>142</v>
      </c>
      <c r="L157" s="88" t="s">
        <v>253</v>
      </c>
      <c r="M157" s="91"/>
    </row>
    <row r="158" spans="1:13" s="58" customFormat="1" ht="12.75">
      <c r="A158" s="82" t="s">
        <v>163</v>
      </c>
      <c r="B158" s="86" t="s">
        <v>444</v>
      </c>
      <c r="C158" s="148">
        <v>5943.2</v>
      </c>
      <c r="D158" s="249">
        <f t="shared" si="1"/>
        <v>2404678.1520000002</v>
      </c>
      <c r="E158" s="84" t="s">
        <v>135</v>
      </c>
      <c r="F158" s="87">
        <v>404.61</v>
      </c>
      <c r="G158" s="87" t="s">
        <v>260</v>
      </c>
      <c r="H158" s="82" t="s">
        <v>136</v>
      </c>
      <c r="I158" s="82" t="s">
        <v>172</v>
      </c>
      <c r="J158" s="82" t="s">
        <v>172</v>
      </c>
      <c r="K158" s="82" t="s">
        <v>138</v>
      </c>
      <c r="L158" s="88" t="s">
        <v>389</v>
      </c>
      <c r="M158" s="91"/>
    </row>
    <row r="159" spans="1:13" s="58" customFormat="1" ht="12.75">
      <c r="A159" s="82" t="s">
        <v>166</v>
      </c>
      <c r="B159" s="86" t="s">
        <v>445</v>
      </c>
      <c r="C159" s="148">
        <v>5943.2</v>
      </c>
      <c r="D159" s="249">
        <f t="shared" si="1"/>
        <v>158742.872</v>
      </c>
      <c r="E159" s="84" t="s">
        <v>135</v>
      </c>
      <c r="F159" s="87">
        <v>26.71</v>
      </c>
      <c r="G159" s="87" t="s">
        <v>261</v>
      </c>
      <c r="H159" s="82" t="s">
        <v>136</v>
      </c>
      <c r="I159" s="82" t="s">
        <v>172</v>
      </c>
      <c r="J159" s="82" t="s">
        <v>172</v>
      </c>
      <c r="K159" s="82" t="s">
        <v>142</v>
      </c>
      <c r="L159" s="88" t="s">
        <v>388</v>
      </c>
      <c r="M159" s="91"/>
    </row>
    <row r="160" spans="1:13" s="58" customFormat="1" ht="12.75">
      <c r="A160" s="82" t="s">
        <v>168</v>
      </c>
      <c r="B160" s="86" t="s">
        <v>446</v>
      </c>
      <c r="C160" s="148">
        <v>5943.2</v>
      </c>
      <c r="D160" s="249">
        <f t="shared" si="1"/>
        <v>2653282.2080000001</v>
      </c>
      <c r="E160" s="84" t="s">
        <v>135</v>
      </c>
      <c r="F160" s="87">
        <v>446.44</v>
      </c>
      <c r="G160" s="87" t="s">
        <v>251</v>
      </c>
      <c r="H160" s="82" t="s">
        <v>136</v>
      </c>
      <c r="I160" s="82" t="s">
        <v>172</v>
      </c>
      <c r="J160" s="82" t="s">
        <v>172</v>
      </c>
      <c r="K160" s="82" t="s">
        <v>142</v>
      </c>
      <c r="L160" s="88" t="s">
        <v>389</v>
      </c>
      <c r="M160" s="91"/>
    </row>
    <row r="161" spans="1:13" s="58" customFormat="1" ht="12.75">
      <c r="A161" s="82" t="s">
        <v>108</v>
      </c>
      <c r="B161" s="86" t="s">
        <v>447</v>
      </c>
      <c r="C161" s="148">
        <v>5943.2</v>
      </c>
      <c r="D161" s="249">
        <f t="shared" si="1"/>
        <v>491383.77600000001</v>
      </c>
      <c r="E161" s="84" t="s">
        <v>135</v>
      </c>
      <c r="F161" s="87">
        <v>82.68</v>
      </c>
      <c r="G161" s="87" t="s">
        <v>251</v>
      </c>
      <c r="H161" s="82" t="s">
        <v>136</v>
      </c>
      <c r="I161" s="82" t="s">
        <v>172</v>
      </c>
      <c r="J161" s="82" t="s">
        <v>172</v>
      </c>
      <c r="K161" s="82" t="s">
        <v>142</v>
      </c>
      <c r="L161" s="88" t="s">
        <v>262</v>
      </c>
      <c r="M161" s="91"/>
    </row>
    <row r="162" spans="1:13" s="58" customFormat="1" ht="12.75">
      <c r="A162" s="82" t="s">
        <v>173</v>
      </c>
      <c r="B162" s="86" t="s">
        <v>448</v>
      </c>
      <c r="C162" s="148">
        <v>5943.2</v>
      </c>
      <c r="D162" s="249">
        <f t="shared" si="1"/>
        <v>407822.38400000002</v>
      </c>
      <c r="E162" s="84" t="s">
        <v>135</v>
      </c>
      <c r="F162" s="87">
        <v>68.62</v>
      </c>
      <c r="G162" s="87" t="s">
        <v>251</v>
      </c>
      <c r="H162" s="82" t="s">
        <v>136</v>
      </c>
      <c r="I162" s="82" t="s">
        <v>172</v>
      </c>
      <c r="J162" s="82" t="s">
        <v>172</v>
      </c>
      <c r="K162" s="82" t="s">
        <v>142</v>
      </c>
      <c r="L162" s="88" t="s">
        <v>390</v>
      </c>
      <c r="M162" s="91"/>
    </row>
    <row r="163" spans="1:13" s="58" customFormat="1" ht="12.75">
      <c r="A163" s="82" t="s">
        <v>174</v>
      </c>
      <c r="B163" s="86" t="s">
        <v>449</v>
      </c>
      <c r="C163" s="148">
        <v>5943.2</v>
      </c>
      <c r="D163" s="249">
        <f t="shared" si="1"/>
        <v>494355.37600000005</v>
      </c>
      <c r="E163" s="84" t="s">
        <v>135</v>
      </c>
      <c r="F163" s="87">
        <v>83.18</v>
      </c>
      <c r="G163" s="87" t="s">
        <v>251</v>
      </c>
      <c r="H163" s="82" t="s">
        <v>136</v>
      </c>
      <c r="I163" s="82" t="s">
        <v>172</v>
      </c>
      <c r="J163" s="82" t="s">
        <v>172</v>
      </c>
      <c r="K163" s="82" t="s">
        <v>142</v>
      </c>
      <c r="L163" s="88" t="s">
        <v>391</v>
      </c>
      <c r="M163" s="91"/>
    </row>
    <row r="164" spans="1:13" s="58" customFormat="1" ht="12.75">
      <c r="A164" s="82" t="s">
        <v>175</v>
      </c>
      <c r="B164" s="86" t="s">
        <v>450</v>
      </c>
      <c r="C164" s="148">
        <v>5943.2</v>
      </c>
      <c r="D164" s="249">
        <f t="shared" si="1"/>
        <v>694581.78399999999</v>
      </c>
      <c r="E164" s="84" t="s">
        <v>135</v>
      </c>
      <c r="F164" s="87">
        <v>116.87</v>
      </c>
      <c r="G164" s="87" t="s">
        <v>251</v>
      </c>
      <c r="H164" s="82" t="s">
        <v>136</v>
      </c>
      <c r="I164" s="82" t="s">
        <v>172</v>
      </c>
      <c r="J164" s="82" t="s">
        <v>172</v>
      </c>
      <c r="K164" s="82" t="s">
        <v>138</v>
      </c>
      <c r="L164" s="88" t="s">
        <v>249</v>
      </c>
      <c r="M164" s="91"/>
    </row>
    <row r="165" spans="1:13" s="58" customFormat="1" ht="12.75">
      <c r="A165" s="82" t="s">
        <v>107</v>
      </c>
      <c r="B165" s="86" t="s">
        <v>451</v>
      </c>
      <c r="C165" s="148">
        <v>5943.2</v>
      </c>
      <c r="D165" s="249">
        <f t="shared" si="1"/>
        <v>812376.00799999991</v>
      </c>
      <c r="E165" s="84" t="s">
        <v>135</v>
      </c>
      <c r="F165" s="87">
        <v>136.69</v>
      </c>
      <c r="G165" s="87" t="s">
        <v>266</v>
      </c>
      <c r="H165" s="82" t="s">
        <v>136</v>
      </c>
      <c r="I165" s="82" t="s">
        <v>172</v>
      </c>
      <c r="J165" s="82" t="s">
        <v>172</v>
      </c>
      <c r="K165" s="82" t="s">
        <v>142</v>
      </c>
      <c r="L165" s="88" t="s">
        <v>267</v>
      </c>
      <c r="M165" s="91"/>
    </row>
    <row r="166" spans="1:13" s="58" customFormat="1" ht="12.75">
      <c r="A166" s="82" t="s">
        <v>106</v>
      </c>
      <c r="B166" s="86" t="s">
        <v>452</v>
      </c>
      <c r="C166" s="148">
        <v>5943.2</v>
      </c>
      <c r="D166" s="249">
        <f t="shared" si="1"/>
        <v>1450140.8</v>
      </c>
      <c r="E166" s="84" t="s">
        <v>135</v>
      </c>
      <c r="F166" s="89">
        <v>244</v>
      </c>
      <c r="G166" s="87" t="s">
        <v>251</v>
      </c>
      <c r="H166" s="82" t="s">
        <v>136</v>
      </c>
      <c r="I166" s="82" t="s">
        <v>172</v>
      </c>
      <c r="J166" s="82" t="s">
        <v>172</v>
      </c>
      <c r="K166" s="82" t="s">
        <v>142</v>
      </c>
      <c r="L166" s="88" t="s">
        <v>392</v>
      </c>
      <c r="M166" s="91"/>
    </row>
    <row r="167" spans="1:13" s="58" customFormat="1" ht="12.75">
      <c r="A167" s="82" t="s">
        <v>176</v>
      </c>
      <c r="B167" s="86" t="s">
        <v>453</v>
      </c>
      <c r="C167" s="148">
        <v>5943.2</v>
      </c>
      <c r="D167" s="249">
        <f t="shared" si="1"/>
        <v>1589330.544</v>
      </c>
      <c r="E167" s="84" t="s">
        <v>135</v>
      </c>
      <c r="F167" s="87">
        <v>267.42</v>
      </c>
      <c r="G167" s="87">
        <v>1890</v>
      </c>
      <c r="H167" s="82" t="s">
        <v>270</v>
      </c>
      <c r="I167" s="82" t="s">
        <v>271</v>
      </c>
      <c r="J167" s="82" t="s">
        <v>218</v>
      </c>
      <c r="K167" s="82" t="s">
        <v>138</v>
      </c>
      <c r="L167" s="88" t="s">
        <v>272</v>
      </c>
      <c r="M167" s="91"/>
    </row>
    <row r="168" spans="1:13" s="181" customFormat="1" ht="12.75">
      <c r="A168" s="82" t="s">
        <v>178</v>
      </c>
      <c r="B168" s="93" t="s">
        <v>454</v>
      </c>
      <c r="C168" s="148">
        <v>5943.2</v>
      </c>
      <c r="D168" s="249">
        <f t="shared" si="1"/>
        <v>595984.09600000002</v>
      </c>
      <c r="E168" s="84" t="s">
        <v>135</v>
      </c>
      <c r="F168" s="94">
        <v>100.28</v>
      </c>
      <c r="G168" s="94" t="s">
        <v>345</v>
      </c>
      <c r="H168" s="92" t="s">
        <v>136</v>
      </c>
      <c r="I168" s="92" t="s">
        <v>346</v>
      </c>
      <c r="J168" s="92" t="s">
        <v>347</v>
      </c>
      <c r="K168" s="92" t="s">
        <v>134</v>
      </c>
      <c r="L168" s="95" t="s">
        <v>348</v>
      </c>
    </row>
    <row r="169" spans="1:13" s="58" customFormat="1" ht="12.75">
      <c r="A169" s="82" t="s">
        <v>179</v>
      </c>
      <c r="B169" s="83" t="s">
        <v>274</v>
      </c>
      <c r="C169" s="148">
        <v>5943.2</v>
      </c>
      <c r="D169" s="251">
        <f t="shared" si="1"/>
        <v>1069776</v>
      </c>
      <c r="E169" s="84" t="s">
        <v>135</v>
      </c>
      <c r="F169" s="85">
        <v>180</v>
      </c>
      <c r="G169" s="82">
        <v>2011</v>
      </c>
      <c r="H169" s="82" t="s">
        <v>228</v>
      </c>
      <c r="I169" s="82" t="s">
        <v>228</v>
      </c>
      <c r="J169" s="82" t="s">
        <v>228</v>
      </c>
      <c r="K169" s="82" t="s">
        <v>134</v>
      </c>
      <c r="L169" s="83"/>
      <c r="M169" s="91"/>
    </row>
    <row r="170" spans="1:13" s="58" customFormat="1" ht="12.75">
      <c r="A170" s="82" t="s">
        <v>180</v>
      </c>
      <c r="B170" s="83" t="s">
        <v>231</v>
      </c>
      <c r="C170" s="148"/>
      <c r="D170" s="252">
        <v>10304</v>
      </c>
      <c r="E170" s="84" t="s">
        <v>129</v>
      </c>
      <c r="F170" s="85" t="s">
        <v>172</v>
      </c>
      <c r="G170" s="82" t="s">
        <v>216</v>
      </c>
      <c r="H170" s="82" t="s">
        <v>217</v>
      </c>
      <c r="I170" s="82" t="s">
        <v>218</v>
      </c>
      <c r="J170" s="82" t="s">
        <v>218</v>
      </c>
      <c r="K170" s="82" t="s">
        <v>138</v>
      </c>
      <c r="L170" s="83"/>
      <c r="M170" s="91"/>
    </row>
    <row r="171" spans="1:13" s="58" customFormat="1" ht="12.75">
      <c r="A171" s="82" t="s">
        <v>181</v>
      </c>
      <c r="B171" s="83" t="s">
        <v>232</v>
      </c>
      <c r="C171" s="148"/>
      <c r="D171" s="252">
        <v>181780</v>
      </c>
      <c r="E171" s="84" t="s">
        <v>129</v>
      </c>
      <c r="F171" s="85" t="s">
        <v>172</v>
      </c>
      <c r="G171" s="82">
        <v>2011</v>
      </c>
      <c r="H171" s="82" t="s">
        <v>228</v>
      </c>
      <c r="I171" s="82" t="s">
        <v>228</v>
      </c>
      <c r="J171" s="82" t="s">
        <v>228</v>
      </c>
      <c r="K171" s="82" t="s">
        <v>228</v>
      </c>
      <c r="L171" s="83"/>
      <c r="M171" s="91"/>
    </row>
    <row r="172" spans="1:13" s="58" customFormat="1" ht="12.75">
      <c r="A172" s="82" t="s">
        <v>182</v>
      </c>
      <c r="B172" s="83" t="s">
        <v>215</v>
      </c>
      <c r="C172" s="148">
        <v>6465.31</v>
      </c>
      <c r="D172" s="251">
        <f t="shared" ref="D172:D180" si="2">C172*F172</f>
        <v>249690.27220000001</v>
      </c>
      <c r="E172" s="84" t="s">
        <v>135</v>
      </c>
      <c r="F172" s="85">
        <v>38.619999999999997</v>
      </c>
      <c r="G172" s="82" t="s">
        <v>216</v>
      </c>
      <c r="H172" s="82" t="s">
        <v>217</v>
      </c>
      <c r="I172" s="82" t="s">
        <v>218</v>
      </c>
      <c r="J172" s="82" t="s">
        <v>218</v>
      </c>
      <c r="K172" s="82" t="s">
        <v>138</v>
      </c>
      <c r="L172" s="83"/>
      <c r="M172" s="91"/>
    </row>
    <row r="173" spans="1:13" s="58" customFormat="1" ht="12.75">
      <c r="A173" s="82" t="s">
        <v>263</v>
      </c>
      <c r="B173" s="83" t="s">
        <v>219</v>
      </c>
      <c r="C173" s="148">
        <v>6465.31</v>
      </c>
      <c r="D173" s="251">
        <f t="shared" si="2"/>
        <v>1058306.5939</v>
      </c>
      <c r="E173" s="84" t="s">
        <v>135</v>
      </c>
      <c r="F173" s="85">
        <v>163.69</v>
      </c>
      <c r="G173" s="82" t="s">
        <v>216</v>
      </c>
      <c r="H173" s="82" t="s">
        <v>217</v>
      </c>
      <c r="I173" s="82" t="s">
        <v>218</v>
      </c>
      <c r="J173" s="82" t="s">
        <v>218</v>
      </c>
      <c r="K173" s="82" t="s">
        <v>138</v>
      </c>
      <c r="L173" s="83"/>
      <c r="M173" s="91"/>
    </row>
    <row r="174" spans="1:13" s="58" customFormat="1" ht="12.75">
      <c r="A174" s="82" t="s">
        <v>109</v>
      </c>
      <c r="B174" s="83" t="s">
        <v>220</v>
      </c>
      <c r="C174" s="148">
        <v>6465.31</v>
      </c>
      <c r="D174" s="251">
        <f t="shared" si="2"/>
        <v>2424491.25</v>
      </c>
      <c r="E174" s="84" t="s">
        <v>135</v>
      </c>
      <c r="F174" s="85">
        <v>375</v>
      </c>
      <c r="G174" s="82" t="s">
        <v>216</v>
      </c>
      <c r="H174" s="82" t="s">
        <v>217</v>
      </c>
      <c r="I174" s="82" t="s">
        <v>218</v>
      </c>
      <c r="J174" s="82" t="s">
        <v>218</v>
      </c>
      <c r="K174" s="82" t="s">
        <v>138</v>
      </c>
      <c r="L174" s="83"/>
      <c r="M174" s="91"/>
    </row>
    <row r="175" spans="1:13" s="58" customFormat="1" ht="12.75">
      <c r="A175" s="82" t="s">
        <v>264</v>
      </c>
      <c r="B175" s="83" t="s">
        <v>221</v>
      </c>
      <c r="C175" s="148">
        <v>6465.31</v>
      </c>
      <c r="D175" s="251">
        <f t="shared" si="2"/>
        <v>2760816.6762000001</v>
      </c>
      <c r="E175" s="84" t="s">
        <v>129</v>
      </c>
      <c r="F175" s="85">
        <v>427.02</v>
      </c>
      <c r="G175" s="82" t="s">
        <v>216</v>
      </c>
      <c r="H175" s="82" t="s">
        <v>217</v>
      </c>
      <c r="I175" s="82" t="s">
        <v>218</v>
      </c>
      <c r="J175" s="82" t="s">
        <v>218</v>
      </c>
      <c r="K175" s="82" t="s">
        <v>138</v>
      </c>
      <c r="L175" s="83"/>
      <c r="M175" s="91"/>
    </row>
    <row r="176" spans="1:13" s="58" customFormat="1" ht="12.75">
      <c r="A176" s="82" t="s">
        <v>265</v>
      </c>
      <c r="B176" s="83" t="s">
        <v>222</v>
      </c>
      <c r="C176" s="148">
        <v>6465.31</v>
      </c>
      <c r="D176" s="251">
        <f t="shared" si="2"/>
        <v>323265.5</v>
      </c>
      <c r="E176" s="84" t="s">
        <v>135</v>
      </c>
      <c r="F176" s="85">
        <v>50</v>
      </c>
      <c r="G176" s="82">
        <v>1997</v>
      </c>
      <c r="H176" s="82" t="s">
        <v>217</v>
      </c>
      <c r="I176" s="82" t="s">
        <v>218</v>
      </c>
      <c r="J176" s="82" t="s">
        <v>218</v>
      </c>
      <c r="K176" s="82" t="s">
        <v>138</v>
      </c>
      <c r="L176" s="83"/>
      <c r="M176" s="91"/>
    </row>
    <row r="177" spans="1:13" s="58" customFormat="1" ht="12.75">
      <c r="A177" s="82" t="s">
        <v>268</v>
      </c>
      <c r="B177" s="83" t="s">
        <v>223</v>
      </c>
      <c r="C177" s="148">
        <v>6465.31</v>
      </c>
      <c r="D177" s="251">
        <f t="shared" si="2"/>
        <v>249690.27220000001</v>
      </c>
      <c r="E177" s="84" t="s">
        <v>135</v>
      </c>
      <c r="F177" s="85">
        <v>38.619999999999997</v>
      </c>
      <c r="G177" s="82" t="s">
        <v>216</v>
      </c>
      <c r="H177" s="82" t="s">
        <v>217</v>
      </c>
      <c r="I177" s="82" t="s">
        <v>218</v>
      </c>
      <c r="J177" s="82" t="s">
        <v>218</v>
      </c>
      <c r="K177" s="82" t="s">
        <v>138</v>
      </c>
      <c r="L177" s="83"/>
      <c r="M177" s="91"/>
    </row>
    <row r="178" spans="1:13" s="58" customFormat="1" ht="12.75">
      <c r="A178" s="82" t="s">
        <v>269</v>
      </c>
      <c r="B178" s="83" t="s">
        <v>224</v>
      </c>
      <c r="C178" s="148">
        <v>6465.31</v>
      </c>
      <c r="D178" s="251">
        <f t="shared" si="2"/>
        <v>464209.25800000003</v>
      </c>
      <c r="E178" s="84" t="s">
        <v>135</v>
      </c>
      <c r="F178" s="85">
        <v>71.8</v>
      </c>
      <c r="G178" s="82">
        <v>2011</v>
      </c>
      <c r="H178" s="82" t="s">
        <v>225</v>
      </c>
      <c r="I178" s="82" t="s">
        <v>141</v>
      </c>
      <c r="J178" s="82" t="s">
        <v>226</v>
      </c>
      <c r="K178" s="82" t="s">
        <v>134</v>
      </c>
      <c r="L178" s="83"/>
      <c r="M178" s="91"/>
    </row>
    <row r="179" spans="1:13" s="58" customFormat="1" ht="12.75">
      <c r="A179" s="82" t="s">
        <v>273</v>
      </c>
      <c r="B179" s="83" t="s">
        <v>227</v>
      </c>
      <c r="C179" s="148">
        <v>6465.31</v>
      </c>
      <c r="D179" s="251">
        <f t="shared" si="2"/>
        <v>355592.05000000005</v>
      </c>
      <c r="E179" s="84" t="s">
        <v>135</v>
      </c>
      <c r="F179" s="85">
        <v>55</v>
      </c>
      <c r="G179" s="82">
        <v>2011</v>
      </c>
      <c r="H179" s="82" t="s">
        <v>225</v>
      </c>
      <c r="I179" s="82" t="s">
        <v>228</v>
      </c>
      <c r="J179" s="82" t="s">
        <v>134</v>
      </c>
      <c r="K179" s="82" t="s">
        <v>134</v>
      </c>
      <c r="L179" s="83"/>
      <c r="M179" s="91"/>
    </row>
    <row r="180" spans="1:13" s="58" customFormat="1" ht="12.75">
      <c r="A180" s="82" t="s">
        <v>275</v>
      </c>
      <c r="B180" s="83" t="s">
        <v>242</v>
      </c>
      <c r="C180" s="148">
        <v>6465.31</v>
      </c>
      <c r="D180" s="251">
        <f t="shared" si="2"/>
        <v>1998427.3210000002</v>
      </c>
      <c r="E180" s="84" t="s">
        <v>135</v>
      </c>
      <c r="F180" s="85">
        <v>309.10000000000002</v>
      </c>
      <c r="G180" s="82">
        <v>1993</v>
      </c>
      <c r="H180" s="82" t="s">
        <v>136</v>
      </c>
      <c r="I180" s="82" t="s">
        <v>240</v>
      </c>
      <c r="J180" s="82" t="s">
        <v>141</v>
      </c>
      <c r="K180" s="82" t="s">
        <v>134</v>
      </c>
      <c r="L180" s="83" t="s">
        <v>243</v>
      </c>
      <c r="M180" s="91"/>
    </row>
    <row r="181" spans="1:13" s="58" customFormat="1" ht="12.75">
      <c r="A181" s="82" t="s">
        <v>277</v>
      </c>
      <c r="B181" s="83" t="s">
        <v>278</v>
      </c>
      <c r="C181" s="148"/>
      <c r="D181" s="252">
        <f>704363.62+530485.5+317167+374542.97+119741.97</f>
        <v>2046301.06</v>
      </c>
      <c r="E181" s="84" t="s">
        <v>129</v>
      </c>
      <c r="F181" s="85"/>
      <c r="G181" s="82"/>
      <c r="H181" s="82"/>
      <c r="I181" s="82"/>
      <c r="J181" s="82"/>
      <c r="K181" s="82"/>
      <c r="L181" s="83"/>
      <c r="M181" s="91"/>
    </row>
    <row r="182" spans="1:13" s="58" customFormat="1" ht="12.75">
      <c r="A182" s="82" t="s">
        <v>279</v>
      </c>
      <c r="B182" s="83" t="s">
        <v>280</v>
      </c>
      <c r="C182" s="148"/>
      <c r="D182" s="252">
        <f>93097+15000+8376+20000</f>
        <v>136473</v>
      </c>
      <c r="E182" s="84" t="s">
        <v>129</v>
      </c>
      <c r="F182" s="85"/>
      <c r="G182" s="82"/>
      <c r="H182" s="82"/>
      <c r="I182" s="82"/>
      <c r="J182" s="82"/>
      <c r="K182" s="82"/>
      <c r="L182" s="83"/>
      <c r="M182" s="91"/>
    </row>
    <row r="183" spans="1:13" s="58" customFormat="1" ht="12.75">
      <c r="A183" s="82" t="s">
        <v>281</v>
      </c>
      <c r="B183" s="83" t="s">
        <v>282</v>
      </c>
      <c r="C183" s="148"/>
      <c r="D183" s="252">
        <v>9096.39</v>
      </c>
      <c r="E183" s="84" t="s">
        <v>129</v>
      </c>
      <c r="F183" s="85"/>
      <c r="G183" s="82"/>
      <c r="H183" s="82"/>
      <c r="I183" s="82"/>
      <c r="J183" s="82"/>
      <c r="K183" s="82"/>
      <c r="L183" s="83"/>
      <c r="M183" s="91"/>
    </row>
    <row r="184" spans="1:13" s="58" customFormat="1" ht="12.75">
      <c r="A184" s="82" t="s">
        <v>283</v>
      </c>
      <c r="B184" s="83" t="s">
        <v>284</v>
      </c>
      <c r="C184" s="148"/>
      <c r="D184" s="252">
        <f>21796.22+133819.04+12782+6480</f>
        <v>174877.26</v>
      </c>
      <c r="E184" s="84" t="s">
        <v>129</v>
      </c>
      <c r="F184" s="85"/>
      <c r="G184" s="82"/>
      <c r="H184" s="82"/>
      <c r="I184" s="82"/>
      <c r="J184" s="82"/>
      <c r="K184" s="82"/>
      <c r="L184" s="83"/>
      <c r="M184" s="91"/>
    </row>
    <row r="185" spans="1:13" s="58" customFormat="1" ht="12.75">
      <c r="A185" s="82" t="s">
        <v>285</v>
      </c>
      <c r="B185" s="83" t="s">
        <v>286</v>
      </c>
      <c r="C185" s="148"/>
      <c r="D185" s="252">
        <f>2908674.34+5000</f>
        <v>2913674.34</v>
      </c>
      <c r="E185" s="84" t="s">
        <v>129</v>
      </c>
      <c r="F185" s="85"/>
      <c r="G185" s="82"/>
      <c r="H185" s="82"/>
      <c r="I185" s="82"/>
      <c r="J185" s="82"/>
      <c r="K185" s="82"/>
      <c r="L185" s="83"/>
      <c r="M185" s="91"/>
    </row>
    <row r="186" spans="1:13" s="58" customFormat="1" ht="12.75">
      <c r="A186" s="82" t="s">
        <v>287</v>
      </c>
      <c r="B186" s="83" t="s">
        <v>290</v>
      </c>
      <c r="C186" s="148"/>
      <c r="D186" s="252">
        <f>135340+139422</f>
        <v>274762</v>
      </c>
      <c r="E186" s="84" t="s">
        <v>129</v>
      </c>
      <c r="F186" s="97">
        <v>4.0000000000000001E-3</v>
      </c>
      <c r="G186" s="96">
        <v>0.01</v>
      </c>
      <c r="H186" s="82"/>
      <c r="I186" s="82"/>
      <c r="J186" s="82"/>
      <c r="K186" s="82"/>
      <c r="L186" s="83"/>
      <c r="M186" s="91"/>
    </row>
    <row r="187" spans="1:13" s="58" customFormat="1" ht="12.75">
      <c r="A187" s="82" t="s">
        <v>289</v>
      </c>
      <c r="B187" s="83" t="s">
        <v>294</v>
      </c>
      <c r="C187" s="148"/>
      <c r="D187" s="252">
        <v>9312136.1400000006</v>
      </c>
      <c r="E187" s="84" t="s">
        <v>129</v>
      </c>
      <c r="F187" s="90" t="s">
        <v>295</v>
      </c>
      <c r="G187" s="82"/>
      <c r="H187" s="82"/>
      <c r="I187" s="82"/>
      <c r="J187" s="82"/>
      <c r="K187" s="82"/>
      <c r="L187" s="83"/>
      <c r="M187" s="91"/>
    </row>
    <row r="188" spans="1:13" s="58" customFormat="1" ht="12.75">
      <c r="A188" s="82" t="s">
        <v>291</v>
      </c>
      <c r="B188" s="83" t="s">
        <v>351</v>
      </c>
      <c r="C188" s="148"/>
      <c r="D188" s="252">
        <v>796263</v>
      </c>
      <c r="E188" s="84" t="s">
        <v>129</v>
      </c>
      <c r="F188" s="85"/>
      <c r="G188" s="82"/>
      <c r="H188" s="82"/>
      <c r="I188" s="82"/>
      <c r="J188" s="82"/>
      <c r="K188" s="82"/>
      <c r="L188" s="83"/>
      <c r="M188" s="91"/>
    </row>
    <row r="189" spans="1:13" s="58" customFormat="1" ht="12.75">
      <c r="A189" s="82" t="s">
        <v>293</v>
      </c>
      <c r="B189" s="83" t="s">
        <v>298</v>
      </c>
      <c r="C189" s="148"/>
      <c r="D189" s="252">
        <v>251000</v>
      </c>
      <c r="E189" s="84" t="s">
        <v>129</v>
      </c>
      <c r="F189" s="85"/>
      <c r="G189" s="82"/>
      <c r="H189" s="82"/>
      <c r="I189" s="82"/>
      <c r="J189" s="82"/>
      <c r="K189" s="82"/>
      <c r="L189" s="83"/>
      <c r="M189" s="91"/>
    </row>
    <row r="190" spans="1:13" s="58" customFormat="1" ht="12.75">
      <c r="A190" s="82" t="s">
        <v>296</v>
      </c>
      <c r="B190" s="83" t="s">
        <v>302</v>
      </c>
      <c r="C190" s="148"/>
      <c r="D190" s="252">
        <v>141597.26</v>
      </c>
      <c r="E190" s="84" t="s">
        <v>129</v>
      </c>
      <c r="F190" s="85"/>
      <c r="G190" s="82"/>
      <c r="H190" s="82"/>
      <c r="I190" s="82"/>
      <c r="J190" s="82"/>
      <c r="K190" s="82"/>
      <c r="L190" s="83"/>
      <c r="M190" s="91"/>
    </row>
    <row r="191" spans="1:13" s="58" customFormat="1" ht="12.75">
      <c r="A191" s="82" t="s">
        <v>297</v>
      </c>
      <c r="B191" s="83" t="s">
        <v>309</v>
      </c>
      <c r="C191" s="148"/>
      <c r="D191" s="254">
        <f>98000*1.23</f>
        <v>120540</v>
      </c>
      <c r="E191" s="84" t="s">
        <v>129</v>
      </c>
      <c r="F191" s="85"/>
      <c r="G191" s="82"/>
      <c r="H191" s="82"/>
      <c r="I191" s="82"/>
      <c r="J191" s="82"/>
      <c r="K191" s="82"/>
      <c r="L191" s="83"/>
      <c r="M191" s="91"/>
    </row>
    <row r="192" spans="1:13" s="58" customFormat="1" ht="12.75">
      <c r="A192" s="82" t="s">
        <v>299</v>
      </c>
      <c r="B192" s="83" t="s">
        <v>311</v>
      </c>
      <c r="C192" s="148"/>
      <c r="D192" s="252">
        <f>28000*1.23</f>
        <v>34440</v>
      </c>
      <c r="E192" s="84" t="s">
        <v>129</v>
      </c>
      <c r="F192" s="85"/>
      <c r="G192" s="82"/>
      <c r="H192" s="82"/>
      <c r="I192" s="82"/>
      <c r="J192" s="82"/>
      <c r="K192" s="82"/>
      <c r="L192" s="83"/>
      <c r="M192" s="91"/>
    </row>
    <row r="193" spans="1:13" s="58" customFormat="1" ht="12.75">
      <c r="A193" s="82" t="s">
        <v>301</v>
      </c>
      <c r="B193" s="83" t="s">
        <v>276</v>
      </c>
      <c r="C193" s="148"/>
      <c r="D193" s="252">
        <v>18487.5</v>
      </c>
      <c r="E193" s="84" t="s">
        <v>129</v>
      </c>
      <c r="F193" s="85">
        <v>72</v>
      </c>
      <c r="G193" s="82">
        <v>1974</v>
      </c>
      <c r="H193" s="82" t="s">
        <v>217</v>
      </c>
      <c r="I193" s="82" t="s">
        <v>218</v>
      </c>
      <c r="J193" s="82" t="s">
        <v>218</v>
      </c>
      <c r="K193" s="82" t="s">
        <v>138</v>
      </c>
      <c r="L193" s="83"/>
      <c r="M193" s="91"/>
    </row>
    <row r="194" spans="1:13" s="58" customFormat="1" ht="12.75">
      <c r="A194" s="82" t="s">
        <v>303</v>
      </c>
      <c r="B194" s="83" t="s">
        <v>304</v>
      </c>
      <c r="C194" s="148"/>
      <c r="D194" s="254">
        <v>13698.85</v>
      </c>
      <c r="E194" s="84" t="s">
        <v>129</v>
      </c>
      <c r="F194" s="85"/>
      <c r="G194" s="82"/>
      <c r="H194" s="82"/>
      <c r="I194" s="82"/>
      <c r="J194" s="82"/>
      <c r="K194" s="82"/>
      <c r="L194" s="83"/>
      <c r="M194" s="91"/>
    </row>
    <row r="195" spans="1:13" s="58" customFormat="1" ht="12.75">
      <c r="A195" s="82" t="s">
        <v>305</v>
      </c>
      <c r="B195" s="83" t="s">
        <v>306</v>
      </c>
      <c r="C195" s="148"/>
      <c r="D195" s="254">
        <v>6661.45</v>
      </c>
      <c r="E195" s="84" t="s">
        <v>129</v>
      </c>
      <c r="F195" s="85"/>
      <c r="G195" s="82"/>
      <c r="H195" s="82"/>
      <c r="I195" s="82"/>
      <c r="J195" s="82"/>
      <c r="K195" s="82"/>
      <c r="L195" s="83"/>
      <c r="M195" s="91"/>
    </row>
    <row r="196" spans="1:13" s="58" customFormat="1" ht="12.75">
      <c r="A196" s="82" t="s">
        <v>307</v>
      </c>
      <c r="B196" s="83" t="s">
        <v>455</v>
      </c>
      <c r="C196" s="148"/>
      <c r="D196" s="254">
        <v>18658.7</v>
      </c>
      <c r="E196" s="84" t="s">
        <v>129</v>
      </c>
      <c r="F196" s="85"/>
      <c r="G196" s="82"/>
      <c r="H196" s="82"/>
      <c r="I196" s="82"/>
      <c r="J196" s="82"/>
      <c r="K196" s="82"/>
      <c r="L196" s="83"/>
      <c r="M196" s="91"/>
    </row>
    <row r="197" spans="1:13" s="58" customFormat="1" ht="12.75">
      <c r="A197" s="82" t="s">
        <v>308</v>
      </c>
      <c r="B197" s="83" t="s">
        <v>300</v>
      </c>
      <c r="C197" s="148"/>
      <c r="D197" s="254">
        <v>41697</v>
      </c>
      <c r="E197" s="84" t="s">
        <v>129</v>
      </c>
      <c r="F197" s="85"/>
      <c r="G197" s="82"/>
      <c r="H197" s="82"/>
      <c r="I197" s="82"/>
      <c r="J197" s="82"/>
      <c r="K197" s="82"/>
      <c r="L197" s="83"/>
      <c r="M197" s="91"/>
    </row>
    <row r="198" spans="1:13" s="58" customFormat="1" ht="12.75">
      <c r="A198" s="82" t="s">
        <v>310</v>
      </c>
      <c r="B198" s="83" t="s">
        <v>292</v>
      </c>
      <c r="C198" s="148"/>
      <c r="D198" s="254">
        <v>312198</v>
      </c>
      <c r="E198" s="84" t="s">
        <v>129</v>
      </c>
      <c r="F198" s="85"/>
      <c r="G198" s="84"/>
      <c r="H198" s="82"/>
      <c r="I198" s="82"/>
      <c r="J198" s="82"/>
      <c r="K198" s="82"/>
      <c r="L198" s="83"/>
      <c r="M198" s="91"/>
    </row>
    <row r="199" spans="1:13" s="58" customFormat="1" ht="12.75">
      <c r="A199" s="82" t="s">
        <v>312</v>
      </c>
      <c r="B199" s="83" t="s">
        <v>288</v>
      </c>
      <c r="C199" s="148"/>
      <c r="D199" s="254">
        <v>81139.509999999995</v>
      </c>
      <c r="E199" s="84" t="s">
        <v>129</v>
      </c>
      <c r="F199" s="85"/>
      <c r="G199" s="82"/>
      <c r="H199" s="82"/>
      <c r="I199" s="82"/>
      <c r="J199" s="82"/>
      <c r="K199" s="82"/>
      <c r="L199" s="83"/>
      <c r="M199" s="91"/>
    </row>
    <row r="200" spans="1:13" s="58" customFormat="1" ht="12.75">
      <c r="A200" s="82" t="s">
        <v>379</v>
      </c>
      <c r="B200" s="83" t="s">
        <v>183</v>
      </c>
      <c r="C200" s="148"/>
      <c r="D200" s="254">
        <v>3220005.6100000003</v>
      </c>
      <c r="E200" s="84" t="s">
        <v>129</v>
      </c>
      <c r="F200" s="85"/>
      <c r="G200" s="82"/>
      <c r="H200" s="82"/>
      <c r="I200" s="82"/>
      <c r="J200" s="82"/>
      <c r="K200" s="82"/>
      <c r="L200" s="83"/>
      <c r="M200" s="91"/>
    </row>
    <row r="201" spans="1:13" s="11" customFormat="1" ht="15">
      <c r="D201" s="198">
        <f>SUM(D1:D200)</f>
        <v>312202986.22749996</v>
      </c>
    </row>
    <row r="203" spans="1:13" ht="15.75" thickBot="1">
      <c r="A203"/>
      <c r="B203" s="38" t="s">
        <v>1</v>
      </c>
      <c r="I203" s="98"/>
    </row>
    <row r="204" spans="1:13" ht="15.75" thickTop="1">
      <c r="A204"/>
      <c r="B204" s="40" t="s">
        <v>30</v>
      </c>
      <c r="I204" s="98"/>
    </row>
    <row r="205" spans="1:13" ht="15">
      <c r="A205"/>
      <c r="B205" s="41" t="s">
        <v>31</v>
      </c>
      <c r="I205" s="98"/>
    </row>
    <row r="206" spans="1:13" ht="15">
      <c r="A206"/>
      <c r="B206" s="75" t="str">
        <f>B81</f>
        <v>Zbiory Muzealne</v>
      </c>
      <c r="I206" s="98"/>
    </row>
    <row r="207" spans="1:13" ht="15.75" thickBot="1">
      <c r="A207"/>
      <c r="B207" s="42" t="s">
        <v>28</v>
      </c>
      <c r="I207" s="98"/>
    </row>
    <row r="208" spans="1:13" ht="15" customHeight="1">
      <c r="A208"/>
      <c r="B208" s="43" t="s">
        <v>3</v>
      </c>
      <c r="I208" s="98"/>
    </row>
    <row r="210" spans="1:2">
      <c r="B210" s="3" t="s">
        <v>32</v>
      </c>
    </row>
    <row r="211" spans="1:2">
      <c r="B211" s="3" t="s">
        <v>33</v>
      </c>
    </row>
    <row r="212" spans="1:2">
      <c r="B212" s="3" t="s">
        <v>34</v>
      </c>
    </row>
    <row r="213" spans="1:2">
      <c r="A213" s="3"/>
    </row>
  </sheetData>
  <mergeCells count="13">
    <mergeCell ref="E105:E106"/>
    <mergeCell ref="H2:K2"/>
    <mergeCell ref="H51:K51"/>
    <mergeCell ref="H58:K58"/>
    <mergeCell ref="H65:K65"/>
    <mergeCell ref="H76:K76"/>
    <mergeCell ref="H111:K111"/>
    <mergeCell ref="H118:K118"/>
    <mergeCell ref="H125:K125"/>
    <mergeCell ref="H133:K133"/>
    <mergeCell ref="H85:K85"/>
    <mergeCell ref="H92:K92"/>
    <mergeCell ref="H103:K103"/>
  </mergeCells>
  <phoneticPr fontId="30" type="noConversion"/>
  <pageMargins left="0.7" right="0.7" top="0.75" bottom="0.75" header="0.3" footer="0.3"/>
  <pageSetup paperSize="9" orientation="portrait" r:id="rId1"/>
  <headerFooter>
    <oddHeader>&amp;RZakładka nr 2 - wykaz mienia oraz zabezpieczeń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0"/>
  <sheetViews>
    <sheetView zoomScaleNormal="100" workbookViewId="0">
      <selection activeCell="G10" sqref="G10"/>
    </sheetView>
  </sheetViews>
  <sheetFormatPr defaultRowHeight="12.75"/>
  <cols>
    <col min="1" max="1" width="3.42578125" style="20" customWidth="1"/>
    <col min="2" max="2" width="5.7109375" style="20" customWidth="1"/>
    <col min="3" max="3" width="24.5703125" style="20" customWidth="1"/>
    <col min="4" max="4" width="27" style="20" customWidth="1"/>
    <col min="5" max="5" width="25.42578125" style="20" customWidth="1"/>
    <col min="6" max="6" width="19.85546875" style="20" customWidth="1"/>
    <col min="7" max="7" width="16.5703125" style="20" customWidth="1"/>
    <col min="8" max="16384" width="9.140625" style="20"/>
  </cols>
  <sheetData>
    <row r="1" spans="2:7" ht="15">
      <c r="B1"/>
      <c r="C1" s="21"/>
      <c r="D1" s="21"/>
      <c r="E1" s="21"/>
      <c r="F1" s="21"/>
      <c r="G1" s="21"/>
    </row>
    <row r="2" spans="2:7" ht="27.75" customHeight="1">
      <c r="B2" s="266" t="s">
        <v>22</v>
      </c>
      <c r="C2" s="266"/>
      <c r="D2" s="266"/>
      <c r="E2" s="266"/>
      <c r="F2" s="266"/>
      <c r="G2" s="266"/>
    </row>
    <row r="3" spans="2:7" ht="25.5">
      <c r="B3" s="17" t="s">
        <v>0</v>
      </c>
      <c r="C3" s="17" t="s">
        <v>18</v>
      </c>
      <c r="D3" s="17" t="s">
        <v>339</v>
      </c>
      <c r="E3" s="17" t="s">
        <v>19</v>
      </c>
      <c r="F3" s="17" t="s">
        <v>20</v>
      </c>
      <c r="G3" s="17" t="s">
        <v>21</v>
      </c>
    </row>
    <row r="4" spans="2:7" ht="13.5" customHeight="1">
      <c r="B4" s="26"/>
      <c r="C4" s="13"/>
      <c r="D4" s="13"/>
      <c r="E4" s="13"/>
      <c r="F4" s="13"/>
      <c r="G4" s="14"/>
    </row>
    <row r="5" spans="2:7">
      <c r="B5" s="37">
        <v>1</v>
      </c>
      <c r="C5" s="18" t="s">
        <v>341</v>
      </c>
      <c r="D5" s="74" t="s">
        <v>337</v>
      </c>
      <c r="E5" s="12" t="s">
        <v>340</v>
      </c>
      <c r="F5" s="12">
        <v>2007</v>
      </c>
      <c r="G5" s="19">
        <v>221400</v>
      </c>
    </row>
    <row r="6" spans="2:7">
      <c r="B6" s="37">
        <v>2</v>
      </c>
      <c r="C6" s="18" t="s">
        <v>341</v>
      </c>
      <c r="D6" s="74" t="s">
        <v>338</v>
      </c>
      <c r="E6" s="12">
        <v>31064708</v>
      </c>
      <c r="F6" s="12">
        <v>2007</v>
      </c>
      <c r="G6" s="19">
        <v>138000</v>
      </c>
    </row>
    <row r="7" spans="2:7">
      <c r="B7" s="37">
        <v>3</v>
      </c>
      <c r="C7" s="18" t="s">
        <v>341</v>
      </c>
      <c r="D7" s="74" t="s">
        <v>338</v>
      </c>
      <c r="E7" s="12">
        <v>31065920</v>
      </c>
      <c r="F7" s="12">
        <v>2008</v>
      </c>
      <c r="G7" s="19">
        <v>138000</v>
      </c>
    </row>
    <row r="9" spans="2:7">
      <c r="G9" s="151">
        <f>SUM(G5:G8)</f>
        <v>497400</v>
      </c>
    </row>
    <row r="10" spans="2:7" ht="14.25">
      <c r="C10" s="99" t="s">
        <v>362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&amp;RZakładka nr 2a - wykaz maszyn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06"/>
  <sheetViews>
    <sheetView topLeftCell="A58" zoomScaleNormal="100" workbookViewId="0">
      <selection activeCell="C89" sqref="C89"/>
    </sheetView>
  </sheetViews>
  <sheetFormatPr defaultRowHeight="14.25"/>
  <cols>
    <col min="1" max="1" width="6.5703125" style="4" customWidth="1"/>
    <col min="2" max="2" width="47.7109375" style="16" customWidth="1"/>
    <col min="3" max="3" width="30.42578125" style="15" customWidth="1"/>
    <col min="4" max="4" width="9.140625" style="81" customWidth="1"/>
    <col min="5" max="5" width="14.85546875" style="4" bestFit="1" customWidth="1"/>
    <col min="6" max="16384" width="9.140625" style="4"/>
  </cols>
  <sheetData>
    <row r="3" spans="1:5">
      <c r="A3" s="73" t="s">
        <v>0</v>
      </c>
      <c r="B3" s="73" t="s">
        <v>1</v>
      </c>
      <c r="C3" s="73" t="s">
        <v>25</v>
      </c>
      <c r="D3" s="101"/>
    </row>
    <row r="4" spans="1:5">
      <c r="A4" s="267" t="s">
        <v>314</v>
      </c>
      <c r="B4" s="267"/>
      <c r="C4" s="267"/>
    </row>
    <row r="5" spans="1:5">
      <c r="A5" s="72" t="s">
        <v>101</v>
      </c>
      <c r="B5" s="137" t="s">
        <v>315</v>
      </c>
      <c r="C5" s="136">
        <v>85000</v>
      </c>
    </row>
    <row r="6" spans="1:5">
      <c r="A6" s="72" t="s">
        <v>102</v>
      </c>
      <c r="B6" s="137" t="s">
        <v>316</v>
      </c>
      <c r="C6" s="136">
        <v>50000</v>
      </c>
    </row>
    <row r="7" spans="1:5">
      <c r="A7" s="72" t="s">
        <v>103</v>
      </c>
      <c r="B7" s="137" t="s">
        <v>318</v>
      </c>
      <c r="C7" s="136">
        <v>42019.24</v>
      </c>
    </row>
    <row r="8" spans="1:5">
      <c r="A8" s="72" t="s">
        <v>104</v>
      </c>
      <c r="B8" s="137" t="s">
        <v>319</v>
      </c>
      <c r="C8" s="182">
        <v>25000</v>
      </c>
    </row>
    <row r="9" spans="1:5">
      <c r="A9" s="72" t="s">
        <v>105</v>
      </c>
      <c r="B9" s="137" t="s">
        <v>320</v>
      </c>
      <c r="C9" s="182">
        <v>50000</v>
      </c>
    </row>
    <row r="10" spans="1:5">
      <c r="A10" s="267" t="s">
        <v>321</v>
      </c>
      <c r="B10" s="267"/>
      <c r="C10" s="267"/>
    </row>
    <row r="11" spans="1:5">
      <c r="A11" s="72" t="s">
        <v>101</v>
      </c>
      <c r="B11" s="70" t="s">
        <v>315</v>
      </c>
      <c r="C11" s="71">
        <v>15173.99</v>
      </c>
    </row>
    <row r="12" spans="1:5">
      <c r="A12" s="72" t="s">
        <v>102</v>
      </c>
      <c r="B12" s="70" t="s">
        <v>316</v>
      </c>
      <c r="C12" s="71">
        <v>42545.23</v>
      </c>
    </row>
    <row r="13" spans="1:5">
      <c r="A13" s="72" t="s">
        <v>103</v>
      </c>
      <c r="B13" s="70" t="s">
        <v>317</v>
      </c>
      <c r="C13" s="71">
        <v>9441.82</v>
      </c>
      <c r="E13" s="141"/>
    </row>
    <row r="14" spans="1:5">
      <c r="A14" s="72" t="s">
        <v>104</v>
      </c>
      <c r="B14" s="70" t="s">
        <v>322</v>
      </c>
      <c r="C14" s="71">
        <v>4955.3</v>
      </c>
      <c r="E14" s="141"/>
    </row>
    <row r="15" spans="1:5">
      <c r="A15" s="72" t="s">
        <v>105</v>
      </c>
      <c r="B15" s="70" t="s">
        <v>318</v>
      </c>
      <c r="C15" s="71">
        <v>3820</v>
      </c>
    </row>
    <row r="16" spans="1:5">
      <c r="A16" s="72" t="s">
        <v>143</v>
      </c>
      <c r="B16" s="70" t="s">
        <v>319</v>
      </c>
      <c r="C16" s="79">
        <v>80068.460000000006</v>
      </c>
    </row>
    <row r="17" spans="1:6">
      <c r="A17" s="267" t="s">
        <v>323</v>
      </c>
      <c r="B17" s="267"/>
      <c r="C17" s="267"/>
    </row>
    <row r="18" spans="1:6">
      <c r="A18" s="72" t="s">
        <v>101</v>
      </c>
      <c r="B18" s="120" t="s">
        <v>315</v>
      </c>
      <c r="C18" s="121">
        <v>42407.519999999997</v>
      </c>
    </row>
    <row r="19" spans="1:6">
      <c r="A19" s="72" t="s">
        <v>102</v>
      </c>
      <c r="B19" s="120" t="s">
        <v>319</v>
      </c>
      <c r="C19" s="114">
        <v>47793.93</v>
      </c>
    </row>
    <row r="20" spans="1:6" ht="15.75">
      <c r="A20" s="72" t="s">
        <v>103</v>
      </c>
      <c r="B20" s="120" t="s">
        <v>365</v>
      </c>
      <c r="C20" s="121">
        <v>36559.339999999997</v>
      </c>
      <c r="D20" s="127"/>
    </row>
    <row r="21" spans="1:6">
      <c r="A21" s="72" t="s">
        <v>104</v>
      </c>
      <c r="B21" s="120" t="s">
        <v>366</v>
      </c>
      <c r="C21" s="121">
        <v>8930</v>
      </c>
    </row>
    <row r="22" spans="1:6" ht="15.75">
      <c r="A22" s="72" t="s">
        <v>105</v>
      </c>
      <c r="B22" s="120" t="s">
        <v>324</v>
      </c>
      <c r="C22" s="121">
        <v>69200</v>
      </c>
      <c r="D22" s="127"/>
    </row>
    <row r="23" spans="1:6" ht="15.75">
      <c r="A23" s="119" t="s">
        <v>143</v>
      </c>
      <c r="B23" s="128" t="s">
        <v>367</v>
      </c>
      <c r="C23" s="129">
        <v>5500</v>
      </c>
      <c r="D23" s="127"/>
    </row>
    <row r="24" spans="1:6">
      <c r="A24" s="72" t="s">
        <v>112</v>
      </c>
      <c r="B24" s="120" t="s">
        <v>459</v>
      </c>
      <c r="C24" s="114">
        <v>9840</v>
      </c>
    </row>
    <row r="25" spans="1:6">
      <c r="A25" s="267" t="s">
        <v>325</v>
      </c>
      <c r="B25" s="267"/>
      <c r="C25" s="267"/>
    </row>
    <row r="26" spans="1:6">
      <c r="A26" s="72" t="s">
        <v>101</v>
      </c>
      <c r="B26" s="70" t="s">
        <v>316</v>
      </c>
      <c r="C26" s="71">
        <v>1844.9</v>
      </c>
    </row>
    <row r="27" spans="1:6" customFormat="1" ht="15">
      <c r="A27" s="110" t="s">
        <v>102</v>
      </c>
      <c r="B27" s="140" t="s">
        <v>486</v>
      </c>
      <c r="C27" s="139">
        <v>9319.06</v>
      </c>
      <c r="D27" s="111"/>
      <c r="E27" s="112"/>
      <c r="F27" s="112"/>
    </row>
    <row r="28" spans="1:6" customFormat="1" ht="15">
      <c r="A28" s="110" t="s">
        <v>103</v>
      </c>
      <c r="B28" s="140" t="s">
        <v>690</v>
      </c>
      <c r="C28" s="248">
        <v>9900</v>
      </c>
      <c r="D28" s="111"/>
      <c r="E28" s="112"/>
      <c r="F28" s="112"/>
    </row>
    <row r="29" spans="1:6" ht="14.25" customHeight="1">
      <c r="A29" s="268" t="s">
        <v>326</v>
      </c>
      <c r="B29" s="269"/>
      <c r="C29" s="270"/>
    </row>
    <row r="30" spans="1:6">
      <c r="A30" s="72" t="s">
        <v>101</v>
      </c>
      <c r="B30" s="70" t="s">
        <v>315</v>
      </c>
      <c r="C30" s="71">
        <v>20650</v>
      </c>
    </row>
    <row r="31" spans="1:6">
      <c r="A31" s="72" t="s">
        <v>102</v>
      </c>
      <c r="B31" s="70" t="s">
        <v>319</v>
      </c>
      <c r="C31" s="114">
        <v>153448</v>
      </c>
    </row>
    <row r="32" spans="1:6">
      <c r="A32" s="72" t="s">
        <v>103</v>
      </c>
      <c r="B32" s="70" t="s">
        <v>320</v>
      </c>
      <c r="C32" s="79">
        <v>0</v>
      </c>
    </row>
    <row r="33" spans="1:4">
      <c r="A33" s="72" t="s">
        <v>104</v>
      </c>
      <c r="B33" s="70" t="s">
        <v>327</v>
      </c>
      <c r="C33" s="71">
        <v>61200</v>
      </c>
    </row>
    <row r="34" spans="1:4">
      <c r="A34" s="72" t="s">
        <v>105</v>
      </c>
      <c r="B34" s="70" t="s">
        <v>352</v>
      </c>
      <c r="C34" s="113">
        <v>13468.5</v>
      </c>
    </row>
    <row r="35" spans="1:4">
      <c r="A35" s="72" t="s">
        <v>143</v>
      </c>
      <c r="B35" s="70" t="s">
        <v>330</v>
      </c>
      <c r="C35" s="71">
        <v>10857.16</v>
      </c>
    </row>
    <row r="36" spans="1:4">
      <c r="A36" s="72" t="s">
        <v>112</v>
      </c>
      <c r="B36" s="70" t="s">
        <v>353</v>
      </c>
      <c r="C36" s="113">
        <v>58400</v>
      </c>
    </row>
    <row r="37" spans="1:4">
      <c r="A37" s="72" t="s">
        <v>111</v>
      </c>
      <c r="B37" s="70" t="s">
        <v>328</v>
      </c>
      <c r="C37" s="71">
        <v>5000</v>
      </c>
    </row>
    <row r="38" spans="1:4" s="124" customFormat="1">
      <c r="A38" s="267" t="s">
        <v>329</v>
      </c>
      <c r="B38" s="267"/>
      <c r="C38" s="267"/>
      <c r="D38" s="123"/>
    </row>
    <row r="39" spans="1:4">
      <c r="A39" s="72" t="s">
        <v>101</v>
      </c>
      <c r="B39" s="70" t="s">
        <v>315</v>
      </c>
      <c r="C39" s="71">
        <v>46287.33</v>
      </c>
    </row>
    <row r="40" spans="1:4">
      <c r="A40" s="72" t="s">
        <v>102</v>
      </c>
      <c r="B40" s="70" t="s">
        <v>317</v>
      </c>
      <c r="C40" s="71">
        <v>45006.78</v>
      </c>
    </row>
    <row r="41" spans="1:4">
      <c r="A41" s="72" t="s">
        <v>103</v>
      </c>
      <c r="B41" s="70" t="s">
        <v>322</v>
      </c>
      <c r="C41" s="71">
        <v>3452.6</v>
      </c>
    </row>
    <row r="42" spans="1:4">
      <c r="A42" s="72" t="s">
        <v>104</v>
      </c>
      <c r="B42" s="70" t="s">
        <v>330</v>
      </c>
      <c r="C42" s="71">
        <v>78837.39</v>
      </c>
    </row>
    <row r="43" spans="1:4">
      <c r="A43" s="72" t="s">
        <v>105</v>
      </c>
      <c r="B43" s="70" t="s">
        <v>319</v>
      </c>
      <c r="C43" s="79">
        <v>87379.06</v>
      </c>
      <c r="D43" s="100"/>
    </row>
    <row r="44" spans="1:4">
      <c r="A44" s="72" t="s">
        <v>143</v>
      </c>
      <c r="B44" s="70" t="s">
        <v>331</v>
      </c>
      <c r="C44" s="122">
        <v>111293.16</v>
      </c>
    </row>
    <row r="45" spans="1:4">
      <c r="A45" s="72" t="s">
        <v>112</v>
      </c>
      <c r="B45" s="70" t="s">
        <v>324</v>
      </c>
      <c r="C45" s="71">
        <v>49102.33</v>
      </c>
    </row>
    <row r="46" spans="1:4" s="124" customFormat="1">
      <c r="A46" s="267" t="s">
        <v>332</v>
      </c>
      <c r="B46" s="267"/>
      <c r="C46" s="267"/>
      <c r="D46" s="123"/>
    </row>
    <row r="47" spans="1:4">
      <c r="A47" s="72" t="s">
        <v>101</v>
      </c>
      <c r="B47" s="70" t="s">
        <v>315</v>
      </c>
      <c r="C47" s="71">
        <v>56461.18</v>
      </c>
    </row>
    <row r="48" spans="1:4">
      <c r="A48" s="119" t="s">
        <v>102</v>
      </c>
      <c r="B48" s="120" t="s">
        <v>316</v>
      </c>
      <c r="C48" s="113">
        <v>10470</v>
      </c>
    </row>
    <row r="49" spans="1:4">
      <c r="A49" s="135" t="s">
        <v>103</v>
      </c>
      <c r="B49" s="137" t="s">
        <v>480</v>
      </c>
      <c r="C49" s="136">
        <v>5779.4</v>
      </c>
    </row>
    <row r="50" spans="1:4">
      <c r="A50" s="135" t="s">
        <v>104</v>
      </c>
      <c r="B50" s="137" t="s">
        <v>481</v>
      </c>
      <c r="C50" s="136">
        <v>2150</v>
      </c>
    </row>
    <row r="51" spans="1:4">
      <c r="A51" s="119" t="s">
        <v>105</v>
      </c>
      <c r="B51" s="120" t="s">
        <v>330</v>
      </c>
      <c r="C51" s="113">
        <v>9259.7000000000007</v>
      </c>
    </row>
    <row r="52" spans="1:4">
      <c r="A52" s="119" t="s">
        <v>143</v>
      </c>
      <c r="B52" s="120" t="s">
        <v>331</v>
      </c>
      <c r="C52" s="121">
        <v>10470</v>
      </c>
    </row>
    <row r="53" spans="1:4">
      <c r="A53" s="72" t="s">
        <v>112</v>
      </c>
      <c r="B53" s="70" t="s">
        <v>317</v>
      </c>
      <c r="C53" s="71">
        <v>7796</v>
      </c>
    </row>
    <row r="54" spans="1:4">
      <c r="A54" s="72" t="s">
        <v>111</v>
      </c>
      <c r="B54" s="70" t="s">
        <v>319</v>
      </c>
      <c r="C54" s="79">
        <f>30462.99+31829.2</f>
        <v>62292.19</v>
      </c>
      <c r="D54" s="102"/>
    </row>
    <row r="55" spans="1:4" s="124" customFormat="1">
      <c r="A55" s="267" t="s">
        <v>333</v>
      </c>
      <c r="B55" s="267"/>
      <c r="C55" s="267"/>
      <c r="D55" s="123"/>
    </row>
    <row r="56" spans="1:4">
      <c r="A56" s="72" t="s">
        <v>101</v>
      </c>
      <c r="B56" s="70" t="s">
        <v>315</v>
      </c>
      <c r="C56" s="71">
        <v>650</v>
      </c>
    </row>
    <row r="57" spans="1:4">
      <c r="A57" s="72" t="s">
        <v>102</v>
      </c>
      <c r="B57" s="120" t="s">
        <v>370</v>
      </c>
      <c r="C57" s="113">
        <v>11086.86</v>
      </c>
    </row>
    <row r="58" spans="1:4">
      <c r="A58" s="72" t="s">
        <v>103</v>
      </c>
      <c r="B58" s="70" t="s">
        <v>317</v>
      </c>
      <c r="C58" s="71">
        <v>98460.24</v>
      </c>
    </row>
    <row r="59" spans="1:4">
      <c r="A59" s="72" t="s">
        <v>104</v>
      </c>
      <c r="B59" s="120" t="s">
        <v>331</v>
      </c>
      <c r="C59" s="121">
        <v>25880.15</v>
      </c>
    </row>
    <row r="60" spans="1:4">
      <c r="A60" s="72" t="s">
        <v>105</v>
      </c>
      <c r="B60" s="137" t="s">
        <v>487</v>
      </c>
      <c r="C60" s="136">
        <v>39480</v>
      </c>
    </row>
    <row r="61" spans="1:4">
      <c r="A61" s="72" t="s">
        <v>143</v>
      </c>
      <c r="B61" s="70" t="s">
        <v>330</v>
      </c>
      <c r="C61" s="71">
        <v>10440.86</v>
      </c>
    </row>
    <row r="62" spans="1:4">
      <c r="A62" s="72" t="s">
        <v>112</v>
      </c>
      <c r="B62" s="70" t="s">
        <v>319</v>
      </c>
      <c r="C62" s="79">
        <v>70175.5</v>
      </c>
      <c r="D62" s="102"/>
    </row>
    <row r="63" spans="1:4">
      <c r="A63" s="72" t="s">
        <v>111</v>
      </c>
      <c r="B63" s="120" t="s">
        <v>371</v>
      </c>
      <c r="C63" s="114">
        <v>16289</v>
      </c>
      <c r="D63" s="102"/>
    </row>
    <row r="64" spans="1:4">
      <c r="A64" s="72" t="s">
        <v>113</v>
      </c>
      <c r="B64" s="70" t="s">
        <v>324</v>
      </c>
      <c r="C64" s="71">
        <v>8240.81</v>
      </c>
    </row>
    <row r="65" spans="1:4" s="124" customFormat="1">
      <c r="A65" s="267" t="s">
        <v>334</v>
      </c>
      <c r="B65" s="267"/>
      <c r="C65" s="267"/>
      <c r="D65" s="123"/>
    </row>
    <row r="66" spans="1:4">
      <c r="A66" s="72" t="s">
        <v>101</v>
      </c>
      <c r="B66" s="70" t="s">
        <v>315</v>
      </c>
      <c r="C66" s="71">
        <v>26500</v>
      </c>
    </row>
    <row r="67" spans="1:4">
      <c r="A67" s="72" t="s">
        <v>102</v>
      </c>
      <c r="B67" s="70" t="s">
        <v>316</v>
      </c>
      <c r="C67" s="71">
        <v>22891.57</v>
      </c>
    </row>
    <row r="68" spans="1:4">
      <c r="A68" s="72" t="s">
        <v>103</v>
      </c>
      <c r="B68" s="70" t="s">
        <v>317</v>
      </c>
      <c r="C68" s="71">
        <v>9350</v>
      </c>
    </row>
    <row r="69" spans="1:4">
      <c r="A69" s="72" t="s">
        <v>104</v>
      </c>
      <c r="B69" s="70" t="s">
        <v>330</v>
      </c>
      <c r="C69" s="71">
        <v>3729.48</v>
      </c>
    </row>
    <row r="70" spans="1:4">
      <c r="A70" s="72" t="s">
        <v>105</v>
      </c>
      <c r="B70" s="70" t="s">
        <v>319</v>
      </c>
      <c r="C70" s="79">
        <v>61447.97</v>
      </c>
      <c r="D70" s="102"/>
    </row>
    <row r="71" spans="1:4">
      <c r="A71" s="72" t="s">
        <v>143</v>
      </c>
      <c r="B71" s="70" t="s">
        <v>320</v>
      </c>
      <c r="C71" s="79">
        <v>28093.49</v>
      </c>
    </row>
    <row r="72" spans="1:4">
      <c r="A72" s="72" t="s">
        <v>112</v>
      </c>
      <c r="B72" s="70" t="s">
        <v>331</v>
      </c>
      <c r="C72" s="122">
        <v>19237.560000000001</v>
      </c>
    </row>
    <row r="73" spans="1:4">
      <c r="A73" s="72" t="s">
        <v>111</v>
      </c>
      <c r="B73" s="70" t="s">
        <v>324</v>
      </c>
      <c r="C73" s="71">
        <v>5543.62</v>
      </c>
    </row>
    <row r="74" spans="1:4" s="124" customFormat="1">
      <c r="A74" s="267" t="s">
        <v>335</v>
      </c>
      <c r="B74" s="267"/>
      <c r="C74" s="267"/>
      <c r="D74" s="123"/>
    </row>
    <row r="75" spans="1:4">
      <c r="A75" s="72" t="s">
        <v>101</v>
      </c>
      <c r="B75" s="70" t="s">
        <v>315</v>
      </c>
      <c r="C75" s="71">
        <v>17188</v>
      </c>
    </row>
    <row r="76" spans="1:4">
      <c r="A76" s="72" t="s">
        <v>102</v>
      </c>
      <c r="B76" s="70" t="s">
        <v>316</v>
      </c>
      <c r="C76" s="71">
        <v>3537.87</v>
      </c>
    </row>
    <row r="77" spans="1:4">
      <c r="A77" s="72" t="s">
        <v>103</v>
      </c>
      <c r="B77" s="70" t="s">
        <v>319</v>
      </c>
      <c r="C77" s="79">
        <v>37421</v>
      </c>
    </row>
    <row r="78" spans="1:4">
      <c r="A78" s="72" t="s">
        <v>104</v>
      </c>
      <c r="B78" s="70" t="s">
        <v>320</v>
      </c>
      <c r="C78" s="79">
        <v>1449</v>
      </c>
    </row>
    <row r="79" spans="1:4">
      <c r="A79" s="72" t="s">
        <v>105</v>
      </c>
      <c r="B79" s="70" t="s">
        <v>361</v>
      </c>
      <c r="C79" s="122">
        <v>24629.58</v>
      </c>
    </row>
    <row r="80" spans="1:4">
      <c r="A80" s="72" t="s">
        <v>143</v>
      </c>
      <c r="B80" s="70" t="s">
        <v>324</v>
      </c>
      <c r="C80" s="71">
        <f>9944.82+1300</f>
        <v>11244.82</v>
      </c>
    </row>
    <row r="81" spans="1:5" s="124" customFormat="1">
      <c r="A81" s="267" t="s">
        <v>336</v>
      </c>
      <c r="B81" s="267"/>
      <c r="C81" s="267"/>
      <c r="D81" s="123"/>
    </row>
    <row r="82" spans="1:5">
      <c r="A82" s="72" t="s">
        <v>101</v>
      </c>
      <c r="B82" s="70" t="s">
        <v>315</v>
      </c>
      <c r="C82" s="71">
        <v>11158</v>
      </c>
    </row>
    <row r="83" spans="1:5">
      <c r="A83" s="72"/>
      <c r="B83" s="70" t="s">
        <v>316</v>
      </c>
      <c r="C83" s="71">
        <v>3537.87</v>
      </c>
    </row>
    <row r="84" spans="1:5">
      <c r="A84" s="72" t="s">
        <v>102</v>
      </c>
      <c r="B84" s="70" t="s">
        <v>514</v>
      </c>
      <c r="C84" s="71">
        <v>28629.58</v>
      </c>
    </row>
    <row r="85" spans="1:5">
      <c r="A85" s="72" t="s">
        <v>103</v>
      </c>
      <c r="B85" s="70" t="s">
        <v>515</v>
      </c>
      <c r="C85" s="79">
        <v>12300</v>
      </c>
    </row>
    <row r="86" spans="1:5">
      <c r="A86" s="72" t="s">
        <v>104</v>
      </c>
      <c r="B86" s="70" t="s">
        <v>319</v>
      </c>
      <c r="C86" s="79">
        <v>26421</v>
      </c>
      <c r="D86" s="102"/>
    </row>
    <row r="87" spans="1:5">
      <c r="A87" s="72"/>
      <c r="B87" s="70" t="s">
        <v>486</v>
      </c>
      <c r="C87" s="79">
        <v>1449</v>
      </c>
      <c r="E87" s="141"/>
    </row>
    <row r="88" spans="1:5">
      <c r="A88" s="76"/>
      <c r="B88" s="77"/>
      <c r="C88" s="78"/>
      <c r="E88" s="141"/>
    </row>
    <row r="90" spans="1:5" ht="15" thickBot="1">
      <c r="B90" s="38" t="s">
        <v>1</v>
      </c>
      <c r="C90" s="39" t="s">
        <v>29</v>
      </c>
    </row>
    <row r="91" spans="1:5" ht="15" thickTop="1">
      <c r="B91" s="40" t="s">
        <v>26</v>
      </c>
      <c r="C91" s="44">
        <f>SUM(C5:C7,C11:C15,C18,C20:C23,C26,C30,C33:C37,C39:C42,C44:C45,C47:C53,C56:C61,C64,C66:C69,C72:C73,C75:C76,C79:C80,C82:C84)</f>
        <v>1404755.7400000007</v>
      </c>
    </row>
    <row r="92" spans="1:5" ht="15" thickBot="1">
      <c r="B92" s="42" t="s">
        <v>27</v>
      </c>
      <c r="C92" s="80">
        <f>SUM(C8:C9,C16,C19,C24,C27:C28,C31:C32,C43,C54,C62:C63,C70:C71,C77:C78,C85:C87)</f>
        <v>790086.65999999992</v>
      </c>
    </row>
    <row r="93" spans="1:5">
      <c r="B93" s="43" t="s">
        <v>3</v>
      </c>
      <c r="C93" s="45">
        <f>SUM(C91:C92)</f>
        <v>2194842.4000000004</v>
      </c>
    </row>
    <row r="94" spans="1:5">
      <c r="C94" s="4"/>
    </row>
    <row r="95" spans="1:5">
      <c r="A95" s="2"/>
      <c r="B95" s="2"/>
      <c r="C95" s="2"/>
    </row>
    <row r="96" spans="1:5">
      <c r="B96" s="3" t="s">
        <v>35</v>
      </c>
      <c r="C96" s="2"/>
    </row>
    <row r="97" spans="2:3">
      <c r="B97" s="3" t="s">
        <v>33</v>
      </c>
      <c r="C97" s="2"/>
    </row>
    <row r="98" spans="2:3">
      <c r="B98" s="3" t="s">
        <v>34</v>
      </c>
      <c r="C98" s="2"/>
    </row>
    <row r="106" spans="2:3" ht="15" customHeight="1"/>
  </sheetData>
  <mergeCells count="11">
    <mergeCell ref="A74:C74"/>
    <mergeCell ref="A81:C81"/>
    <mergeCell ref="A4:C4"/>
    <mergeCell ref="A10:C10"/>
    <mergeCell ref="A17:C17"/>
    <mergeCell ref="A25:C25"/>
    <mergeCell ref="A29:C29"/>
    <mergeCell ref="A38:C38"/>
    <mergeCell ref="A46:C46"/>
    <mergeCell ref="A55:C55"/>
    <mergeCell ref="A65:C65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90" pageOrder="overThenDown" orientation="portrait" r:id="rId1"/>
  <headerFooter>
    <oddHeader>&amp;RZakładka nr 3 - wykaz sprzętu elektronicznego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EF559-370A-4E44-95A4-9A74FF96F111}">
  <dimension ref="A2:R41"/>
  <sheetViews>
    <sheetView zoomScale="85" zoomScaleNormal="85" workbookViewId="0">
      <selection activeCell="Q41" sqref="Q41"/>
    </sheetView>
  </sheetViews>
  <sheetFormatPr defaultColWidth="9.140625" defaultRowHeight="14.25"/>
  <cols>
    <col min="1" max="1" width="3.85546875" style="227" bestFit="1" customWidth="1"/>
    <col min="2" max="2" width="33.42578125" style="227" customWidth="1"/>
    <col min="3" max="3" width="28.7109375" style="227" customWidth="1"/>
    <col min="4" max="4" width="20.42578125" style="227" customWidth="1"/>
    <col min="5" max="5" width="17.28515625" style="227" customWidth="1"/>
    <col min="6" max="6" width="16.7109375" style="227" bestFit="1" customWidth="1"/>
    <col min="7" max="7" width="14.28515625" style="227" customWidth="1"/>
    <col min="8" max="8" width="23" style="227" customWidth="1"/>
    <col min="9" max="9" width="11" style="227" customWidth="1"/>
    <col min="10" max="10" width="8.140625" style="227" bestFit="1" customWidth="1"/>
    <col min="11" max="11" width="8.28515625" style="227" bestFit="1" customWidth="1"/>
    <col min="12" max="12" width="6.42578125" style="227" bestFit="1" customWidth="1"/>
    <col min="13" max="13" width="24.42578125" style="227" customWidth="1"/>
    <col min="14" max="14" width="16.140625" style="227" customWidth="1"/>
    <col min="15" max="16" width="16.28515625" style="227" bestFit="1" customWidth="1"/>
    <col min="17" max="17" width="17.140625" style="227" bestFit="1" customWidth="1"/>
    <col min="18" max="18" width="39.7109375" style="227" customWidth="1"/>
    <col min="19" max="22" width="28.140625" style="227" customWidth="1"/>
    <col min="23" max="23" width="20.42578125" style="227" customWidth="1"/>
    <col min="24" max="24" width="19.140625" style="227" bestFit="1" customWidth="1"/>
    <col min="25" max="25" width="14.140625" style="227" customWidth="1"/>
    <col min="26" max="27" width="16.85546875" style="227" customWidth="1"/>
    <col min="28" max="28" width="14.140625" style="227" customWidth="1"/>
    <col min="29" max="29" width="27.85546875" style="227" customWidth="1"/>
    <col min="30" max="30" width="17.140625" style="227" customWidth="1"/>
    <col min="31" max="32" width="16.85546875" style="227" customWidth="1"/>
    <col min="33" max="33" width="14.140625" style="227" customWidth="1"/>
    <col min="34" max="36" width="16.85546875" style="227" customWidth="1"/>
    <col min="37" max="37" width="14.140625" style="227" customWidth="1"/>
    <col min="38" max="39" width="16.85546875" style="227" customWidth="1"/>
    <col min="40" max="40" width="14.140625" style="227" customWidth="1"/>
    <col min="41" max="42" width="16.85546875" style="227" customWidth="1"/>
    <col min="43" max="43" width="14.140625" style="227" customWidth="1"/>
    <col min="44" max="45" width="16.85546875" style="227" customWidth="1"/>
    <col min="46" max="46" width="58.7109375" style="227" customWidth="1"/>
    <col min="47" max="16384" width="9.140625" style="227"/>
  </cols>
  <sheetData>
    <row r="2" spans="1:18" s="206" customFormat="1" ht="28.5">
      <c r="A2" s="200" t="s">
        <v>516</v>
      </c>
      <c r="B2" s="201" t="s">
        <v>517</v>
      </c>
      <c r="C2" s="201" t="s">
        <v>518</v>
      </c>
      <c r="D2" s="201" t="s">
        <v>519</v>
      </c>
      <c r="E2" s="201" t="s">
        <v>520</v>
      </c>
      <c r="F2" s="201" t="s">
        <v>521</v>
      </c>
      <c r="G2" s="201" t="s">
        <v>522</v>
      </c>
      <c r="H2" s="201" t="s">
        <v>523</v>
      </c>
      <c r="I2" s="201" t="s">
        <v>524</v>
      </c>
      <c r="J2" s="201" t="s">
        <v>525</v>
      </c>
      <c r="K2" s="201" t="s">
        <v>526</v>
      </c>
      <c r="L2" s="201" t="s">
        <v>527</v>
      </c>
      <c r="M2" s="202" t="s">
        <v>528</v>
      </c>
      <c r="N2" s="202" t="s">
        <v>529</v>
      </c>
      <c r="O2" s="203" t="s">
        <v>530</v>
      </c>
      <c r="P2" s="203" t="s">
        <v>531</v>
      </c>
      <c r="Q2" s="204" t="s">
        <v>532</v>
      </c>
      <c r="R2" s="205" t="s">
        <v>533</v>
      </c>
    </row>
    <row r="3" spans="1:18" s="215" customFormat="1">
      <c r="A3" s="207" t="s">
        <v>101</v>
      </c>
      <c r="B3" s="208" t="s">
        <v>534</v>
      </c>
      <c r="C3" s="208" t="s">
        <v>534</v>
      </c>
      <c r="D3" s="208" t="s">
        <v>534</v>
      </c>
      <c r="E3" s="208" t="s">
        <v>535</v>
      </c>
      <c r="F3" s="208" t="s">
        <v>536</v>
      </c>
      <c r="G3" s="208" t="s">
        <v>537</v>
      </c>
      <c r="H3" s="208" t="s">
        <v>538</v>
      </c>
      <c r="I3" s="209">
        <v>1560</v>
      </c>
      <c r="J3" s="210" t="s">
        <v>172</v>
      </c>
      <c r="K3" s="209">
        <v>5</v>
      </c>
      <c r="L3" s="209">
        <v>2007</v>
      </c>
      <c r="M3" s="211" t="s">
        <v>539</v>
      </c>
      <c r="N3" s="211" t="s">
        <v>540</v>
      </c>
      <c r="O3" s="212">
        <v>44998</v>
      </c>
      <c r="P3" s="212">
        <v>45363</v>
      </c>
      <c r="Q3" s="213" t="s">
        <v>172</v>
      </c>
      <c r="R3" s="214" t="s">
        <v>541</v>
      </c>
    </row>
    <row r="4" spans="1:18" s="215" customFormat="1">
      <c r="A4" s="207" t="s">
        <v>102</v>
      </c>
      <c r="B4" s="208" t="s">
        <v>534</v>
      </c>
      <c r="C4" s="208" t="s">
        <v>534</v>
      </c>
      <c r="D4" s="208" t="s">
        <v>534</v>
      </c>
      <c r="E4" s="208" t="s">
        <v>542</v>
      </c>
      <c r="F4" s="208" t="s">
        <v>543</v>
      </c>
      <c r="G4" s="208" t="s">
        <v>544</v>
      </c>
      <c r="H4" s="208" t="s">
        <v>545</v>
      </c>
      <c r="I4" s="209">
        <v>6871</v>
      </c>
      <c r="J4" s="210" t="s">
        <v>172</v>
      </c>
      <c r="K4" s="209">
        <v>5</v>
      </c>
      <c r="L4" s="209">
        <v>2002</v>
      </c>
      <c r="M4" s="211" t="s">
        <v>546</v>
      </c>
      <c r="N4" s="211" t="s">
        <v>547</v>
      </c>
      <c r="O4" s="212">
        <v>44998</v>
      </c>
      <c r="P4" s="212">
        <v>45363</v>
      </c>
      <c r="Q4" s="216">
        <v>153562</v>
      </c>
      <c r="R4" s="214" t="s">
        <v>541</v>
      </c>
    </row>
    <row r="5" spans="1:18" s="215" customFormat="1">
      <c r="A5" s="207" t="s">
        <v>103</v>
      </c>
      <c r="B5" s="208" t="s">
        <v>534</v>
      </c>
      <c r="C5" s="208" t="s">
        <v>534</v>
      </c>
      <c r="D5" s="208" t="s">
        <v>534</v>
      </c>
      <c r="E5" s="208" t="s">
        <v>548</v>
      </c>
      <c r="F5" s="208" t="s">
        <v>549</v>
      </c>
      <c r="G5" s="208">
        <v>26</v>
      </c>
      <c r="H5" s="208" t="s">
        <v>545</v>
      </c>
      <c r="I5" s="209">
        <v>6842</v>
      </c>
      <c r="J5" s="210" t="s">
        <v>172</v>
      </c>
      <c r="K5" s="209">
        <v>6</v>
      </c>
      <c r="L5" s="209">
        <v>1997</v>
      </c>
      <c r="M5" s="211" t="s">
        <v>550</v>
      </c>
      <c r="N5" s="211" t="s">
        <v>540</v>
      </c>
      <c r="O5" s="212">
        <v>44998</v>
      </c>
      <c r="P5" s="212">
        <v>45363</v>
      </c>
      <c r="Q5" s="213" t="s">
        <v>172</v>
      </c>
      <c r="R5" s="214" t="s">
        <v>541</v>
      </c>
    </row>
    <row r="6" spans="1:18" s="215" customFormat="1">
      <c r="A6" s="207" t="s">
        <v>104</v>
      </c>
      <c r="B6" s="208" t="s">
        <v>534</v>
      </c>
      <c r="C6" s="208" t="s">
        <v>534</v>
      </c>
      <c r="D6" s="208" t="s">
        <v>534</v>
      </c>
      <c r="E6" s="208" t="s">
        <v>551</v>
      </c>
      <c r="F6" s="208" t="s">
        <v>552</v>
      </c>
      <c r="G6" s="208" t="s">
        <v>553</v>
      </c>
      <c r="H6" s="208" t="s">
        <v>545</v>
      </c>
      <c r="I6" s="209">
        <v>2874</v>
      </c>
      <c r="J6" s="210" t="s">
        <v>172</v>
      </c>
      <c r="K6" s="209">
        <v>5</v>
      </c>
      <c r="L6" s="209">
        <v>1997</v>
      </c>
      <c r="M6" s="211" t="s">
        <v>554</v>
      </c>
      <c r="N6" s="211" t="s">
        <v>540</v>
      </c>
      <c r="O6" s="212">
        <v>44998</v>
      </c>
      <c r="P6" s="212">
        <v>45363</v>
      </c>
      <c r="Q6" s="213" t="s">
        <v>172</v>
      </c>
      <c r="R6" s="214" t="s">
        <v>541</v>
      </c>
    </row>
    <row r="7" spans="1:18" s="215" customFormat="1">
      <c r="A7" s="207" t="s">
        <v>105</v>
      </c>
      <c r="B7" s="208" t="s">
        <v>534</v>
      </c>
      <c r="C7" s="208" t="s">
        <v>534</v>
      </c>
      <c r="D7" s="208" t="s">
        <v>534</v>
      </c>
      <c r="E7" s="208" t="s">
        <v>555</v>
      </c>
      <c r="F7" s="208" t="s">
        <v>556</v>
      </c>
      <c r="G7" s="208" t="s">
        <v>557</v>
      </c>
      <c r="H7" s="208" t="s">
        <v>545</v>
      </c>
      <c r="I7" s="209">
        <v>6871</v>
      </c>
      <c r="J7" s="210">
        <v>7580</v>
      </c>
      <c r="K7" s="209">
        <v>6</v>
      </c>
      <c r="L7" s="209">
        <v>2001</v>
      </c>
      <c r="M7" s="211" t="s">
        <v>558</v>
      </c>
      <c r="N7" s="211" t="s">
        <v>540</v>
      </c>
      <c r="O7" s="212">
        <v>44998</v>
      </c>
      <c r="P7" s="212">
        <v>45363</v>
      </c>
      <c r="Q7" s="213"/>
      <c r="R7" s="214" t="s">
        <v>541</v>
      </c>
    </row>
    <row r="8" spans="1:18" s="215" customFormat="1">
      <c r="A8" s="207" t="s">
        <v>143</v>
      </c>
      <c r="B8" s="208" t="s">
        <v>534</v>
      </c>
      <c r="C8" s="208" t="s">
        <v>534</v>
      </c>
      <c r="D8" s="208" t="s">
        <v>559</v>
      </c>
      <c r="E8" s="208" t="s">
        <v>560</v>
      </c>
      <c r="F8" s="208" t="s">
        <v>543</v>
      </c>
      <c r="G8" s="208" t="s">
        <v>561</v>
      </c>
      <c r="H8" s="208" t="s">
        <v>562</v>
      </c>
      <c r="I8" s="209">
        <v>6871</v>
      </c>
      <c r="J8" s="209">
        <v>10000</v>
      </c>
      <c r="K8" s="209">
        <v>3</v>
      </c>
      <c r="L8" s="209">
        <v>1996</v>
      </c>
      <c r="M8" s="211" t="s">
        <v>563</v>
      </c>
      <c r="N8" s="211" t="s">
        <v>540</v>
      </c>
      <c r="O8" s="212">
        <v>44998</v>
      </c>
      <c r="P8" s="212">
        <v>45363</v>
      </c>
      <c r="Q8" s="213" t="s">
        <v>172</v>
      </c>
      <c r="R8" s="214" t="s">
        <v>541</v>
      </c>
    </row>
    <row r="9" spans="1:18" s="215" customFormat="1">
      <c r="A9" s="207" t="s">
        <v>112</v>
      </c>
      <c r="B9" s="208" t="s">
        <v>534</v>
      </c>
      <c r="C9" s="208" t="s">
        <v>564</v>
      </c>
      <c r="D9" s="208" t="s">
        <v>564</v>
      </c>
      <c r="E9" s="208" t="s">
        <v>565</v>
      </c>
      <c r="F9" s="208" t="s">
        <v>566</v>
      </c>
      <c r="G9" s="208" t="s">
        <v>567</v>
      </c>
      <c r="H9" s="208" t="s">
        <v>545</v>
      </c>
      <c r="I9" s="209">
        <v>9291</v>
      </c>
      <c r="J9" s="210" t="s">
        <v>172</v>
      </c>
      <c r="K9" s="209">
        <v>6</v>
      </c>
      <c r="L9" s="209">
        <v>2020</v>
      </c>
      <c r="M9" s="211" t="s">
        <v>568</v>
      </c>
      <c r="N9" s="211" t="s">
        <v>547</v>
      </c>
      <c r="O9" s="212">
        <v>44998</v>
      </c>
      <c r="P9" s="212">
        <v>45363</v>
      </c>
      <c r="Q9" s="217">
        <v>788259</v>
      </c>
      <c r="R9" s="214" t="s">
        <v>541</v>
      </c>
    </row>
    <row r="10" spans="1:18" s="215" customFormat="1">
      <c r="A10" s="207" t="s">
        <v>111</v>
      </c>
      <c r="B10" s="208" t="s">
        <v>559</v>
      </c>
      <c r="C10" s="208" t="s">
        <v>534</v>
      </c>
      <c r="D10" s="208" t="s">
        <v>559</v>
      </c>
      <c r="E10" s="208" t="s">
        <v>569</v>
      </c>
      <c r="F10" s="208" t="s">
        <v>570</v>
      </c>
      <c r="G10" s="208" t="s">
        <v>571</v>
      </c>
      <c r="H10" s="208" t="s">
        <v>562</v>
      </c>
      <c r="I10" s="209">
        <v>1242</v>
      </c>
      <c r="J10" s="209">
        <v>505</v>
      </c>
      <c r="K10" s="209">
        <v>2</v>
      </c>
      <c r="L10" s="209">
        <v>2012</v>
      </c>
      <c r="M10" s="211" t="s">
        <v>572</v>
      </c>
      <c r="N10" s="211" t="s">
        <v>540</v>
      </c>
      <c r="O10" s="212">
        <v>44998</v>
      </c>
      <c r="P10" s="212">
        <v>45363</v>
      </c>
      <c r="Q10" s="213" t="s">
        <v>172</v>
      </c>
      <c r="R10" s="214" t="s">
        <v>541</v>
      </c>
    </row>
    <row r="11" spans="1:18" s="215" customFormat="1">
      <c r="A11" s="207" t="s">
        <v>113</v>
      </c>
      <c r="B11" s="208" t="s">
        <v>559</v>
      </c>
      <c r="C11" s="208" t="s">
        <v>534</v>
      </c>
      <c r="D11" s="208" t="s">
        <v>559</v>
      </c>
      <c r="E11" s="208" t="s">
        <v>573</v>
      </c>
      <c r="F11" s="208" t="s">
        <v>570</v>
      </c>
      <c r="G11" s="208" t="s">
        <v>571</v>
      </c>
      <c r="H11" s="208" t="s">
        <v>562</v>
      </c>
      <c r="I11" s="209">
        <v>1242</v>
      </c>
      <c r="J11" s="209">
        <v>505</v>
      </c>
      <c r="K11" s="209">
        <v>2</v>
      </c>
      <c r="L11" s="209">
        <v>2010</v>
      </c>
      <c r="M11" s="211" t="s">
        <v>574</v>
      </c>
      <c r="N11" s="211" t="s">
        <v>540</v>
      </c>
      <c r="O11" s="212">
        <v>44998</v>
      </c>
      <c r="P11" s="212">
        <v>45363</v>
      </c>
      <c r="Q11" s="213" t="s">
        <v>172</v>
      </c>
      <c r="R11" s="214" t="s">
        <v>541</v>
      </c>
    </row>
    <row r="12" spans="1:18" s="215" customFormat="1">
      <c r="A12" s="207" t="s">
        <v>114</v>
      </c>
      <c r="B12" s="208" t="s">
        <v>559</v>
      </c>
      <c r="C12" s="208" t="s">
        <v>559</v>
      </c>
      <c r="D12" s="208" t="s">
        <v>559</v>
      </c>
      <c r="E12" s="208" t="s">
        <v>575</v>
      </c>
      <c r="F12" s="208" t="s">
        <v>576</v>
      </c>
      <c r="G12" s="208" t="s">
        <v>577</v>
      </c>
      <c r="H12" s="208" t="s">
        <v>578</v>
      </c>
      <c r="I12" s="209" t="s">
        <v>172</v>
      </c>
      <c r="J12" s="209">
        <v>8000</v>
      </c>
      <c r="K12" s="209" t="s">
        <v>172</v>
      </c>
      <c r="L12" s="209">
        <v>1970</v>
      </c>
      <c r="M12" s="211" t="s">
        <v>579</v>
      </c>
      <c r="N12" s="211" t="s">
        <v>580</v>
      </c>
      <c r="O12" s="212">
        <v>44998</v>
      </c>
      <c r="P12" s="212">
        <v>45363</v>
      </c>
      <c r="Q12" s="213" t="s">
        <v>172</v>
      </c>
      <c r="R12" s="214" t="s">
        <v>541</v>
      </c>
    </row>
    <row r="13" spans="1:18" s="215" customFormat="1">
      <c r="A13" s="207" t="s">
        <v>115</v>
      </c>
      <c r="B13" s="208" t="s">
        <v>559</v>
      </c>
      <c r="C13" s="208" t="s">
        <v>559</v>
      </c>
      <c r="D13" s="208" t="s">
        <v>559</v>
      </c>
      <c r="E13" s="208" t="s">
        <v>581</v>
      </c>
      <c r="F13" s="208" t="s">
        <v>582</v>
      </c>
      <c r="G13" s="208" t="s">
        <v>583</v>
      </c>
      <c r="H13" s="208" t="s">
        <v>584</v>
      </c>
      <c r="I13" s="209" t="s">
        <v>172</v>
      </c>
      <c r="J13" s="209">
        <v>7000</v>
      </c>
      <c r="K13" s="209" t="s">
        <v>172</v>
      </c>
      <c r="L13" s="209">
        <v>2012</v>
      </c>
      <c r="M13" s="211" t="s">
        <v>585</v>
      </c>
      <c r="N13" s="211" t="s">
        <v>580</v>
      </c>
      <c r="O13" s="212">
        <v>44998</v>
      </c>
      <c r="P13" s="212">
        <v>45363</v>
      </c>
      <c r="Q13" s="213" t="s">
        <v>172</v>
      </c>
      <c r="R13" s="214" t="s">
        <v>541</v>
      </c>
    </row>
    <row r="14" spans="1:18" s="215" customFormat="1">
      <c r="A14" s="207" t="s">
        <v>116</v>
      </c>
      <c r="B14" s="208" t="s">
        <v>559</v>
      </c>
      <c r="C14" s="208" t="s">
        <v>559</v>
      </c>
      <c r="D14" s="208" t="s">
        <v>559</v>
      </c>
      <c r="E14" s="208" t="s">
        <v>586</v>
      </c>
      <c r="F14" s="208" t="s">
        <v>587</v>
      </c>
      <c r="G14" s="208" t="s">
        <v>588</v>
      </c>
      <c r="H14" s="208" t="s">
        <v>578</v>
      </c>
      <c r="I14" s="209" t="s">
        <v>172</v>
      </c>
      <c r="J14" s="209">
        <v>3500</v>
      </c>
      <c r="K14" s="209" t="s">
        <v>172</v>
      </c>
      <c r="L14" s="209">
        <v>1971</v>
      </c>
      <c r="M14" s="211" t="s">
        <v>589</v>
      </c>
      <c r="N14" s="211" t="s">
        <v>580</v>
      </c>
      <c r="O14" s="212">
        <v>44998</v>
      </c>
      <c r="P14" s="212">
        <v>45363</v>
      </c>
      <c r="Q14" s="213" t="s">
        <v>172</v>
      </c>
      <c r="R14" s="214" t="s">
        <v>541</v>
      </c>
    </row>
    <row r="15" spans="1:18" s="215" customFormat="1">
      <c r="A15" s="207" t="s">
        <v>147</v>
      </c>
      <c r="B15" s="208" t="s">
        <v>559</v>
      </c>
      <c r="C15" s="208" t="s">
        <v>559</v>
      </c>
      <c r="D15" s="208" t="s">
        <v>559</v>
      </c>
      <c r="E15" s="208" t="s">
        <v>590</v>
      </c>
      <c r="F15" s="208" t="s">
        <v>591</v>
      </c>
      <c r="G15" s="208" t="s">
        <v>592</v>
      </c>
      <c r="H15" s="208" t="s">
        <v>593</v>
      </c>
      <c r="I15" s="209" t="s">
        <v>172</v>
      </c>
      <c r="J15" s="209">
        <v>480</v>
      </c>
      <c r="K15" s="209" t="s">
        <v>172</v>
      </c>
      <c r="L15" s="209">
        <v>2013</v>
      </c>
      <c r="M15" s="211" t="s">
        <v>594</v>
      </c>
      <c r="N15" s="211" t="s">
        <v>580</v>
      </c>
      <c r="O15" s="212">
        <v>44998</v>
      </c>
      <c r="P15" s="212">
        <v>45363</v>
      </c>
      <c r="Q15" s="213" t="s">
        <v>172</v>
      </c>
      <c r="R15" s="214" t="s">
        <v>541</v>
      </c>
    </row>
    <row r="16" spans="1:18" s="215" customFormat="1">
      <c r="A16" s="207" t="s">
        <v>150</v>
      </c>
      <c r="B16" s="208" t="s">
        <v>559</v>
      </c>
      <c r="C16" s="208" t="s">
        <v>559</v>
      </c>
      <c r="D16" s="208" t="s">
        <v>559</v>
      </c>
      <c r="E16" s="208" t="s">
        <v>595</v>
      </c>
      <c r="F16" s="208" t="s">
        <v>596</v>
      </c>
      <c r="G16" s="208" t="s">
        <v>597</v>
      </c>
      <c r="H16" s="208" t="s">
        <v>562</v>
      </c>
      <c r="I16" s="209">
        <v>2148</v>
      </c>
      <c r="J16" s="209">
        <v>1000</v>
      </c>
      <c r="K16" s="209">
        <v>3</v>
      </c>
      <c r="L16" s="209">
        <v>2005</v>
      </c>
      <c r="M16" s="211" t="s">
        <v>598</v>
      </c>
      <c r="N16" s="211" t="s">
        <v>540</v>
      </c>
      <c r="O16" s="212">
        <v>44998</v>
      </c>
      <c r="P16" s="212">
        <v>45363</v>
      </c>
      <c r="Q16" s="213" t="s">
        <v>172</v>
      </c>
      <c r="R16" s="214" t="s">
        <v>541</v>
      </c>
    </row>
    <row r="17" spans="1:18" s="215" customFormat="1">
      <c r="A17" s="207" t="s">
        <v>151</v>
      </c>
      <c r="B17" s="208" t="s">
        <v>559</v>
      </c>
      <c r="C17" s="208" t="s">
        <v>559</v>
      </c>
      <c r="D17" s="208" t="s">
        <v>559</v>
      </c>
      <c r="E17" s="208" t="s">
        <v>599</v>
      </c>
      <c r="F17" s="208" t="s">
        <v>600</v>
      </c>
      <c r="G17" s="208" t="s">
        <v>601</v>
      </c>
      <c r="H17" s="208" t="s">
        <v>562</v>
      </c>
      <c r="I17" s="209">
        <v>6560</v>
      </c>
      <c r="J17" s="209">
        <v>6000</v>
      </c>
      <c r="K17" s="209">
        <v>3</v>
      </c>
      <c r="L17" s="209">
        <v>1989</v>
      </c>
      <c r="M17" s="211" t="s">
        <v>602</v>
      </c>
      <c r="N17" s="211" t="s">
        <v>540</v>
      </c>
      <c r="O17" s="212">
        <v>44998</v>
      </c>
      <c r="P17" s="212">
        <v>45363</v>
      </c>
      <c r="Q17" s="213" t="s">
        <v>172</v>
      </c>
      <c r="R17" s="214" t="s">
        <v>541</v>
      </c>
    </row>
    <row r="18" spans="1:18" s="215" customFormat="1">
      <c r="A18" s="207" t="s">
        <v>152</v>
      </c>
      <c r="B18" s="208" t="s">
        <v>559</v>
      </c>
      <c r="C18" s="208" t="s">
        <v>559</v>
      </c>
      <c r="D18" s="208" t="s">
        <v>559</v>
      </c>
      <c r="E18" s="208" t="s">
        <v>603</v>
      </c>
      <c r="F18" s="208" t="s">
        <v>604</v>
      </c>
      <c r="G18" s="208" t="s">
        <v>605</v>
      </c>
      <c r="H18" s="208" t="s">
        <v>562</v>
      </c>
      <c r="I18" s="209">
        <v>1995</v>
      </c>
      <c r="J18" s="209">
        <v>1092</v>
      </c>
      <c r="K18" s="209">
        <v>3</v>
      </c>
      <c r="L18" s="209">
        <v>2011</v>
      </c>
      <c r="M18" s="211" t="s">
        <v>606</v>
      </c>
      <c r="N18" s="211" t="s">
        <v>540</v>
      </c>
      <c r="O18" s="212">
        <v>44998</v>
      </c>
      <c r="P18" s="212">
        <v>45363</v>
      </c>
      <c r="Q18" s="213" t="s">
        <v>172</v>
      </c>
      <c r="R18" s="214" t="s">
        <v>541</v>
      </c>
    </row>
    <row r="19" spans="1:18" s="215" customFormat="1">
      <c r="A19" s="207" t="s">
        <v>153</v>
      </c>
      <c r="B19" s="208" t="s">
        <v>559</v>
      </c>
      <c r="C19" s="208" t="s">
        <v>559</v>
      </c>
      <c r="D19" s="208" t="s">
        <v>559</v>
      </c>
      <c r="E19" s="208" t="s">
        <v>607</v>
      </c>
      <c r="F19" s="208" t="s">
        <v>608</v>
      </c>
      <c r="G19" s="208">
        <v>469</v>
      </c>
      <c r="H19" s="208" t="s">
        <v>609</v>
      </c>
      <c r="I19" s="209">
        <v>1987</v>
      </c>
      <c r="J19" s="209">
        <v>600</v>
      </c>
      <c r="K19" s="209">
        <v>7</v>
      </c>
      <c r="L19" s="209">
        <v>1987</v>
      </c>
      <c r="M19" s="211" t="s">
        <v>610</v>
      </c>
      <c r="N19" s="211" t="s">
        <v>540</v>
      </c>
      <c r="O19" s="212">
        <v>44998</v>
      </c>
      <c r="P19" s="212">
        <v>45363</v>
      </c>
      <c r="Q19" s="213" t="s">
        <v>172</v>
      </c>
      <c r="R19" s="214" t="s">
        <v>541</v>
      </c>
    </row>
    <row r="20" spans="1:18" s="215" customFormat="1">
      <c r="A20" s="207" t="s">
        <v>155</v>
      </c>
      <c r="B20" s="208" t="s">
        <v>559</v>
      </c>
      <c r="C20" s="208" t="s">
        <v>559</v>
      </c>
      <c r="D20" s="208" t="s">
        <v>559</v>
      </c>
      <c r="E20" s="208" t="s">
        <v>611</v>
      </c>
      <c r="F20" s="208" t="s">
        <v>612</v>
      </c>
      <c r="G20" s="208" t="s">
        <v>613</v>
      </c>
      <c r="H20" s="208" t="s">
        <v>538</v>
      </c>
      <c r="I20" s="209">
        <v>1560</v>
      </c>
      <c r="J20" s="209" t="s">
        <v>172</v>
      </c>
      <c r="K20" s="209">
        <v>5</v>
      </c>
      <c r="L20" s="209">
        <v>2006</v>
      </c>
      <c r="M20" s="211" t="s">
        <v>614</v>
      </c>
      <c r="N20" s="211" t="s">
        <v>540</v>
      </c>
      <c r="O20" s="212">
        <v>44998</v>
      </c>
      <c r="P20" s="212">
        <v>45363</v>
      </c>
      <c r="Q20" s="213" t="s">
        <v>172</v>
      </c>
      <c r="R20" s="214" t="s">
        <v>541</v>
      </c>
    </row>
    <row r="21" spans="1:18" s="215" customFormat="1">
      <c r="A21" s="207" t="s">
        <v>156</v>
      </c>
      <c r="B21" s="208" t="s">
        <v>559</v>
      </c>
      <c r="C21" s="208" t="s">
        <v>559</v>
      </c>
      <c r="D21" s="208" t="s">
        <v>559</v>
      </c>
      <c r="E21" s="208" t="s">
        <v>615</v>
      </c>
      <c r="F21" s="208" t="s">
        <v>616</v>
      </c>
      <c r="G21" s="208" t="s">
        <v>617</v>
      </c>
      <c r="H21" s="208" t="s">
        <v>618</v>
      </c>
      <c r="I21" s="209">
        <v>2502</v>
      </c>
      <c r="J21" s="209" t="s">
        <v>172</v>
      </c>
      <c r="K21" s="209">
        <v>1</v>
      </c>
      <c r="L21" s="209">
        <v>1987</v>
      </c>
      <c r="M21" s="211" t="s">
        <v>619</v>
      </c>
      <c r="N21" s="211" t="s">
        <v>540</v>
      </c>
      <c r="O21" s="212">
        <v>44998</v>
      </c>
      <c r="P21" s="212">
        <v>45363</v>
      </c>
      <c r="Q21" s="213" t="s">
        <v>172</v>
      </c>
      <c r="R21" s="214" t="s">
        <v>541</v>
      </c>
    </row>
    <row r="22" spans="1:18" s="215" customFormat="1">
      <c r="A22" s="207" t="s">
        <v>157</v>
      </c>
      <c r="B22" s="208" t="s">
        <v>559</v>
      </c>
      <c r="C22" s="208" t="s">
        <v>559</v>
      </c>
      <c r="D22" s="208" t="s">
        <v>559</v>
      </c>
      <c r="E22" s="208" t="s">
        <v>620</v>
      </c>
      <c r="F22" s="208" t="s">
        <v>616</v>
      </c>
      <c r="G22" s="208" t="s">
        <v>621</v>
      </c>
      <c r="H22" s="208" t="s">
        <v>618</v>
      </c>
      <c r="I22" s="209">
        <v>2502</v>
      </c>
      <c r="J22" s="209" t="s">
        <v>172</v>
      </c>
      <c r="K22" s="209">
        <v>1</v>
      </c>
      <c r="L22" s="209">
        <v>1985</v>
      </c>
      <c r="M22" s="211" t="s">
        <v>622</v>
      </c>
      <c r="N22" s="211" t="s">
        <v>540</v>
      </c>
      <c r="O22" s="212">
        <v>44998</v>
      </c>
      <c r="P22" s="212">
        <v>45363</v>
      </c>
      <c r="Q22" s="213" t="s">
        <v>172</v>
      </c>
      <c r="R22" s="214" t="s">
        <v>541</v>
      </c>
    </row>
    <row r="23" spans="1:18" s="215" customFormat="1">
      <c r="A23" s="207" t="s">
        <v>158</v>
      </c>
      <c r="B23" s="208" t="s">
        <v>559</v>
      </c>
      <c r="C23" s="208" t="s">
        <v>559</v>
      </c>
      <c r="D23" s="208" t="s">
        <v>559</v>
      </c>
      <c r="E23" s="208" t="s">
        <v>623</v>
      </c>
      <c r="F23" s="208" t="s">
        <v>624</v>
      </c>
      <c r="G23" s="208" t="s">
        <v>625</v>
      </c>
      <c r="H23" s="208" t="s">
        <v>618</v>
      </c>
      <c r="I23" s="209">
        <v>4156</v>
      </c>
      <c r="J23" s="209" t="s">
        <v>172</v>
      </c>
      <c r="K23" s="209">
        <v>2</v>
      </c>
      <c r="L23" s="209">
        <v>2012</v>
      </c>
      <c r="M23" s="211" t="s">
        <v>626</v>
      </c>
      <c r="N23" s="211" t="s">
        <v>540</v>
      </c>
      <c r="O23" s="212">
        <v>44998</v>
      </c>
      <c r="P23" s="212">
        <v>45363</v>
      </c>
      <c r="Q23" s="213" t="s">
        <v>172</v>
      </c>
      <c r="R23" s="214" t="s">
        <v>541</v>
      </c>
    </row>
    <row r="24" spans="1:18" s="215" customFormat="1">
      <c r="A24" s="207" t="s">
        <v>160</v>
      </c>
      <c r="B24" s="208" t="s">
        <v>559</v>
      </c>
      <c r="C24" s="208" t="s">
        <v>559</v>
      </c>
      <c r="D24" s="208" t="s">
        <v>559</v>
      </c>
      <c r="E24" s="208" t="s">
        <v>627</v>
      </c>
      <c r="F24" s="208" t="s">
        <v>628</v>
      </c>
      <c r="G24" s="208" t="s">
        <v>629</v>
      </c>
      <c r="H24" s="208" t="s">
        <v>630</v>
      </c>
      <c r="I24" s="209">
        <v>1896</v>
      </c>
      <c r="J24" s="209">
        <v>755</v>
      </c>
      <c r="K24" s="209">
        <v>6</v>
      </c>
      <c r="L24" s="209">
        <v>2007</v>
      </c>
      <c r="M24" s="211" t="s">
        <v>631</v>
      </c>
      <c r="N24" s="211" t="s">
        <v>540</v>
      </c>
      <c r="O24" s="212">
        <v>44998</v>
      </c>
      <c r="P24" s="212">
        <v>45363</v>
      </c>
      <c r="Q24" s="213" t="s">
        <v>172</v>
      </c>
      <c r="R24" s="214" t="s">
        <v>541</v>
      </c>
    </row>
    <row r="25" spans="1:18" s="215" customFormat="1">
      <c r="A25" s="207" t="s">
        <v>161</v>
      </c>
      <c r="B25" s="208" t="s">
        <v>559</v>
      </c>
      <c r="C25" s="208" t="s">
        <v>559</v>
      </c>
      <c r="D25" s="208" t="s">
        <v>559</v>
      </c>
      <c r="E25" s="218" t="s">
        <v>228</v>
      </c>
      <c r="F25" s="208" t="s">
        <v>632</v>
      </c>
      <c r="G25" s="208" t="s">
        <v>633</v>
      </c>
      <c r="H25" s="208" t="s">
        <v>634</v>
      </c>
      <c r="I25" s="209" t="s">
        <v>172</v>
      </c>
      <c r="J25" s="209" t="s">
        <v>172</v>
      </c>
      <c r="K25" s="209" t="s">
        <v>172</v>
      </c>
      <c r="L25" s="209">
        <v>2007</v>
      </c>
      <c r="M25" s="208" t="s">
        <v>340</v>
      </c>
      <c r="N25" s="211" t="s">
        <v>540</v>
      </c>
      <c r="O25" s="212">
        <v>44998</v>
      </c>
      <c r="P25" s="212">
        <v>45363</v>
      </c>
      <c r="Q25" s="213" t="s">
        <v>172</v>
      </c>
      <c r="R25" s="214" t="s">
        <v>541</v>
      </c>
    </row>
    <row r="26" spans="1:18" s="215" customFormat="1">
      <c r="A26" s="207" t="s">
        <v>163</v>
      </c>
      <c r="B26" s="208" t="s">
        <v>559</v>
      </c>
      <c r="C26" s="208" t="s">
        <v>559</v>
      </c>
      <c r="D26" s="208" t="s">
        <v>559</v>
      </c>
      <c r="E26" s="218" t="s">
        <v>228</v>
      </c>
      <c r="F26" s="208" t="s">
        <v>635</v>
      </c>
      <c r="G26" s="208" t="s">
        <v>636</v>
      </c>
      <c r="H26" s="208" t="s">
        <v>634</v>
      </c>
      <c r="I26" s="209" t="s">
        <v>172</v>
      </c>
      <c r="J26" s="209" t="s">
        <v>172</v>
      </c>
      <c r="K26" s="209" t="s">
        <v>172</v>
      </c>
      <c r="L26" s="209">
        <v>2007</v>
      </c>
      <c r="M26" s="208">
        <v>31064708</v>
      </c>
      <c r="N26" s="211" t="s">
        <v>540</v>
      </c>
      <c r="O26" s="212">
        <v>44998</v>
      </c>
      <c r="P26" s="212">
        <v>45363</v>
      </c>
      <c r="Q26" s="213" t="s">
        <v>172</v>
      </c>
      <c r="R26" s="214" t="s">
        <v>541</v>
      </c>
    </row>
    <row r="27" spans="1:18" s="215" customFormat="1">
      <c r="A27" s="207" t="s">
        <v>166</v>
      </c>
      <c r="B27" s="208" t="s">
        <v>559</v>
      </c>
      <c r="C27" s="208" t="s">
        <v>559</v>
      </c>
      <c r="D27" s="208" t="s">
        <v>559</v>
      </c>
      <c r="E27" s="218" t="s">
        <v>228</v>
      </c>
      <c r="F27" s="208" t="s">
        <v>637</v>
      </c>
      <c r="G27" s="208" t="s">
        <v>638</v>
      </c>
      <c r="H27" s="208" t="s">
        <v>634</v>
      </c>
      <c r="I27" s="209" t="s">
        <v>172</v>
      </c>
      <c r="J27" s="209" t="s">
        <v>172</v>
      </c>
      <c r="K27" s="209" t="s">
        <v>172</v>
      </c>
      <c r="L27" s="209">
        <v>1972</v>
      </c>
      <c r="M27" s="208">
        <v>1110</v>
      </c>
      <c r="N27" s="211" t="s">
        <v>540</v>
      </c>
      <c r="O27" s="212">
        <v>44998</v>
      </c>
      <c r="P27" s="212">
        <v>45363</v>
      </c>
      <c r="Q27" s="213" t="s">
        <v>172</v>
      </c>
      <c r="R27" s="214" t="s">
        <v>541</v>
      </c>
    </row>
    <row r="28" spans="1:18" s="215" customFormat="1">
      <c r="A28" s="207" t="s">
        <v>168</v>
      </c>
      <c r="B28" s="208" t="s">
        <v>559</v>
      </c>
      <c r="C28" s="208" t="s">
        <v>559</v>
      </c>
      <c r="D28" s="208" t="s">
        <v>559</v>
      </c>
      <c r="E28" s="218" t="s">
        <v>228</v>
      </c>
      <c r="F28" s="208" t="s">
        <v>635</v>
      </c>
      <c r="G28" s="208" t="s">
        <v>636</v>
      </c>
      <c r="H28" s="208" t="s">
        <v>634</v>
      </c>
      <c r="I28" s="209" t="s">
        <v>172</v>
      </c>
      <c r="J28" s="209" t="s">
        <v>172</v>
      </c>
      <c r="K28" s="209" t="s">
        <v>172</v>
      </c>
      <c r="L28" s="209">
        <v>2008</v>
      </c>
      <c r="M28" s="208">
        <v>31065920</v>
      </c>
      <c r="N28" s="211" t="s">
        <v>540</v>
      </c>
      <c r="O28" s="212">
        <v>44998</v>
      </c>
      <c r="P28" s="212">
        <v>45363</v>
      </c>
      <c r="Q28" s="213" t="s">
        <v>172</v>
      </c>
      <c r="R28" s="214" t="s">
        <v>541</v>
      </c>
    </row>
    <row r="29" spans="1:18" s="215" customFormat="1">
      <c r="A29" s="207" t="s">
        <v>108</v>
      </c>
      <c r="B29" s="208" t="s">
        <v>559</v>
      </c>
      <c r="C29" s="208" t="s">
        <v>559</v>
      </c>
      <c r="D29" s="208" t="s">
        <v>559</v>
      </c>
      <c r="E29" s="218" t="s">
        <v>639</v>
      </c>
      <c r="F29" s="208" t="s">
        <v>628</v>
      </c>
      <c r="G29" s="208" t="s">
        <v>629</v>
      </c>
      <c r="H29" s="208" t="s">
        <v>562</v>
      </c>
      <c r="I29" s="209">
        <v>1896</v>
      </c>
      <c r="J29" s="209">
        <v>1000</v>
      </c>
      <c r="K29" s="209">
        <v>3</v>
      </c>
      <c r="L29" s="209">
        <v>2006</v>
      </c>
      <c r="M29" s="208" t="s">
        <v>640</v>
      </c>
      <c r="N29" s="211" t="s">
        <v>540</v>
      </c>
      <c r="O29" s="212">
        <v>44998</v>
      </c>
      <c r="P29" s="212">
        <v>45363</v>
      </c>
      <c r="Q29" s="213" t="s">
        <v>172</v>
      </c>
      <c r="R29" s="214" t="s">
        <v>541</v>
      </c>
    </row>
    <row r="30" spans="1:18" s="215" customFormat="1">
      <c r="A30" s="207" t="s">
        <v>173</v>
      </c>
      <c r="B30" s="208" t="s">
        <v>559</v>
      </c>
      <c r="C30" s="208" t="s">
        <v>559</v>
      </c>
      <c r="D30" s="208" t="s">
        <v>559</v>
      </c>
      <c r="E30" s="208" t="s">
        <v>641</v>
      </c>
      <c r="F30" s="208" t="s">
        <v>543</v>
      </c>
      <c r="G30" s="208" t="s">
        <v>642</v>
      </c>
      <c r="H30" s="208" t="s">
        <v>562</v>
      </c>
      <c r="I30" s="209">
        <v>6871</v>
      </c>
      <c r="J30" s="209">
        <v>9900</v>
      </c>
      <c r="K30" s="209">
        <v>3</v>
      </c>
      <c r="L30" s="209">
        <v>1999</v>
      </c>
      <c r="M30" s="211" t="s">
        <v>643</v>
      </c>
      <c r="N30" s="211" t="s">
        <v>540</v>
      </c>
      <c r="O30" s="212">
        <v>44998</v>
      </c>
      <c r="P30" s="212">
        <v>45363</v>
      </c>
      <c r="Q30" s="216" t="s">
        <v>172</v>
      </c>
      <c r="R30" s="214" t="s">
        <v>541</v>
      </c>
    </row>
    <row r="31" spans="1:18" s="215" customFormat="1">
      <c r="A31" s="207" t="s">
        <v>174</v>
      </c>
      <c r="B31" s="208" t="s">
        <v>559</v>
      </c>
      <c r="C31" s="208" t="s">
        <v>559</v>
      </c>
      <c r="D31" s="208" t="s">
        <v>559</v>
      </c>
      <c r="E31" s="208" t="s">
        <v>644</v>
      </c>
      <c r="F31" s="208" t="s">
        <v>645</v>
      </c>
      <c r="G31" s="208" t="s">
        <v>646</v>
      </c>
      <c r="H31" s="208" t="s">
        <v>562</v>
      </c>
      <c r="I31" s="209">
        <v>1896</v>
      </c>
      <c r="J31" s="209">
        <v>1110</v>
      </c>
      <c r="K31" s="209">
        <v>3</v>
      </c>
      <c r="L31" s="209">
        <v>2006</v>
      </c>
      <c r="M31" s="211" t="s">
        <v>647</v>
      </c>
      <c r="N31" s="211" t="s">
        <v>540</v>
      </c>
      <c r="O31" s="212">
        <v>44998</v>
      </c>
      <c r="P31" s="212">
        <v>45363</v>
      </c>
      <c r="Q31" s="216" t="s">
        <v>172</v>
      </c>
      <c r="R31" s="214" t="s">
        <v>541</v>
      </c>
    </row>
    <row r="32" spans="1:18" s="215" customFormat="1">
      <c r="A32" s="207" t="s">
        <v>175</v>
      </c>
      <c r="B32" s="219" t="s">
        <v>559</v>
      </c>
      <c r="C32" s="219" t="s">
        <v>559</v>
      </c>
      <c r="D32" s="219" t="s">
        <v>559</v>
      </c>
      <c r="E32" s="219" t="s">
        <v>648</v>
      </c>
      <c r="F32" s="219" t="s">
        <v>649</v>
      </c>
      <c r="G32" s="219" t="s">
        <v>650</v>
      </c>
      <c r="H32" s="219" t="s">
        <v>651</v>
      </c>
      <c r="I32" s="220">
        <v>12777</v>
      </c>
      <c r="J32" s="220" t="s">
        <v>172</v>
      </c>
      <c r="K32" s="220">
        <v>2</v>
      </c>
      <c r="L32" s="220">
        <v>2008</v>
      </c>
      <c r="M32" s="221" t="s">
        <v>652</v>
      </c>
      <c r="N32" s="221" t="s">
        <v>540</v>
      </c>
      <c r="O32" s="212">
        <v>44998</v>
      </c>
      <c r="P32" s="212">
        <v>45363</v>
      </c>
      <c r="Q32" s="222" t="s">
        <v>172</v>
      </c>
      <c r="R32" s="214" t="s">
        <v>541</v>
      </c>
    </row>
    <row r="33" spans="1:18" s="226" customFormat="1">
      <c r="A33" s="207" t="s">
        <v>107</v>
      </c>
      <c r="B33" s="208" t="s">
        <v>534</v>
      </c>
      <c r="C33" s="208" t="s">
        <v>534</v>
      </c>
      <c r="D33" s="208" t="s">
        <v>534</v>
      </c>
      <c r="E33" s="219" t="s">
        <v>653</v>
      </c>
      <c r="F33" s="223" t="s">
        <v>654</v>
      </c>
      <c r="G33" s="223" t="s">
        <v>655</v>
      </c>
      <c r="H33" s="208" t="s">
        <v>545</v>
      </c>
      <c r="I33" s="224">
        <v>1753</v>
      </c>
      <c r="J33" s="220" t="s">
        <v>172</v>
      </c>
      <c r="K33" s="224">
        <v>5</v>
      </c>
      <c r="L33" s="224">
        <v>2007</v>
      </c>
      <c r="M33" s="225" t="s">
        <v>656</v>
      </c>
      <c r="N33" s="225" t="s">
        <v>540</v>
      </c>
      <c r="O33" s="212">
        <v>44998</v>
      </c>
      <c r="P33" s="212">
        <v>45363</v>
      </c>
      <c r="Q33" s="222" t="s">
        <v>172</v>
      </c>
      <c r="R33" s="214" t="s">
        <v>541</v>
      </c>
    </row>
    <row r="34" spans="1:18">
      <c r="A34" s="207" t="s">
        <v>106</v>
      </c>
      <c r="B34" s="208" t="s">
        <v>534</v>
      </c>
      <c r="C34" s="208" t="s">
        <v>657</v>
      </c>
      <c r="D34" s="208" t="s">
        <v>657</v>
      </c>
      <c r="E34" s="219" t="s">
        <v>658</v>
      </c>
      <c r="F34" s="208" t="s">
        <v>659</v>
      </c>
      <c r="G34" s="208" t="s">
        <v>660</v>
      </c>
      <c r="H34" s="208" t="s">
        <v>545</v>
      </c>
      <c r="I34" s="209">
        <v>6374</v>
      </c>
      <c r="J34" s="210" t="s">
        <v>172</v>
      </c>
      <c r="K34" s="209">
        <v>6</v>
      </c>
      <c r="L34" s="209">
        <v>2002</v>
      </c>
      <c r="M34" s="211" t="s">
        <v>661</v>
      </c>
      <c r="N34" s="211" t="s">
        <v>540</v>
      </c>
      <c r="O34" s="212">
        <v>44998</v>
      </c>
      <c r="P34" s="212">
        <v>45363</v>
      </c>
      <c r="Q34" s="222" t="s">
        <v>172</v>
      </c>
      <c r="R34" s="214" t="s">
        <v>541</v>
      </c>
    </row>
    <row r="35" spans="1:18">
      <c r="A35" s="207" t="s">
        <v>176</v>
      </c>
      <c r="B35" s="208" t="s">
        <v>534</v>
      </c>
      <c r="C35" s="228" t="s">
        <v>662</v>
      </c>
      <c r="D35" s="228" t="s">
        <v>662</v>
      </c>
      <c r="E35" s="219" t="s">
        <v>663</v>
      </c>
      <c r="F35" s="228" t="s">
        <v>664</v>
      </c>
      <c r="G35" s="228" t="s">
        <v>665</v>
      </c>
      <c r="H35" s="208" t="s">
        <v>545</v>
      </c>
      <c r="I35" s="229">
        <v>2953</v>
      </c>
      <c r="J35" s="220">
        <v>2440</v>
      </c>
      <c r="K35" s="230">
        <v>2</v>
      </c>
      <c r="L35" s="229">
        <v>2004</v>
      </c>
      <c r="M35" s="228" t="s">
        <v>666</v>
      </c>
      <c r="N35" s="221" t="s">
        <v>540</v>
      </c>
      <c r="O35" s="212">
        <v>44998</v>
      </c>
      <c r="P35" s="212">
        <v>45363</v>
      </c>
      <c r="Q35" s="222"/>
      <c r="R35" s="214" t="s">
        <v>541</v>
      </c>
    </row>
    <row r="36" spans="1:18">
      <c r="A36" s="207" t="s">
        <v>178</v>
      </c>
      <c r="B36" s="219" t="s">
        <v>667</v>
      </c>
      <c r="C36" s="219" t="s">
        <v>667</v>
      </c>
      <c r="D36" s="219" t="s">
        <v>667</v>
      </c>
      <c r="E36" s="219" t="s">
        <v>668</v>
      </c>
      <c r="F36" s="219" t="s">
        <v>543</v>
      </c>
      <c r="G36" s="219" t="s">
        <v>669</v>
      </c>
      <c r="H36" s="208" t="s">
        <v>545</v>
      </c>
      <c r="I36" s="220">
        <v>6871</v>
      </c>
      <c r="J36" s="220">
        <v>10330</v>
      </c>
      <c r="K36" s="220">
        <v>2</v>
      </c>
      <c r="L36" s="220">
        <v>2016</v>
      </c>
      <c r="M36" s="221" t="s">
        <v>670</v>
      </c>
      <c r="N36" s="221" t="s">
        <v>547</v>
      </c>
      <c r="O36" s="231">
        <v>45227</v>
      </c>
      <c r="P36" s="232">
        <v>45592</v>
      </c>
      <c r="Q36" s="233">
        <v>289952</v>
      </c>
      <c r="R36" s="234" t="s">
        <v>671</v>
      </c>
    </row>
    <row r="37" spans="1:18">
      <c r="A37" s="207" t="s">
        <v>179</v>
      </c>
      <c r="B37" s="219" t="s">
        <v>667</v>
      </c>
      <c r="C37" s="219" t="s">
        <v>667</v>
      </c>
      <c r="D37" s="219" t="s">
        <v>667</v>
      </c>
      <c r="E37" s="219" t="s">
        <v>672</v>
      </c>
      <c r="F37" s="219" t="s">
        <v>543</v>
      </c>
      <c r="G37" s="228" t="s">
        <v>673</v>
      </c>
      <c r="H37" s="228" t="s">
        <v>674</v>
      </c>
      <c r="I37" s="220">
        <v>6871</v>
      </c>
      <c r="J37" s="220">
        <v>10200</v>
      </c>
      <c r="K37" s="220">
        <v>2</v>
      </c>
      <c r="L37" s="220">
        <v>2014</v>
      </c>
      <c r="M37" s="221" t="s">
        <v>675</v>
      </c>
      <c r="N37" s="221" t="s">
        <v>540</v>
      </c>
      <c r="O37" s="235">
        <v>44998</v>
      </c>
      <c r="P37" s="236">
        <v>45363</v>
      </c>
      <c r="Q37" s="233" t="s">
        <v>172</v>
      </c>
      <c r="R37" s="214" t="s">
        <v>541</v>
      </c>
    </row>
    <row r="38" spans="1:18">
      <c r="A38" s="207" t="s">
        <v>180</v>
      </c>
      <c r="B38" s="219" t="s">
        <v>534</v>
      </c>
      <c r="C38" s="219" t="s">
        <v>676</v>
      </c>
      <c r="D38" s="219" t="s">
        <v>676</v>
      </c>
      <c r="E38" s="219" t="s">
        <v>677</v>
      </c>
      <c r="F38" s="219" t="s">
        <v>659</v>
      </c>
      <c r="G38" s="219" t="s">
        <v>678</v>
      </c>
      <c r="H38" s="219" t="s">
        <v>679</v>
      </c>
      <c r="I38" s="220">
        <v>6374</v>
      </c>
      <c r="J38" s="220"/>
      <c r="K38" s="220">
        <v>6</v>
      </c>
      <c r="L38" s="220">
        <v>2000</v>
      </c>
      <c r="M38" s="221" t="s">
        <v>680</v>
      </c>
      <c r="N38" s="221" t="s">
        <v>681</v>
      </c>
      <c r="O38" s="232">
        <v>45138</v>
      </c>
      <c r="P38" s="232">
        <v>45503</v>
      </c>
      <c r="Q38" s="222" t="s">
        <v>682</v>
      </c>
      <c r="R38" s="234"/>
    </row>
    <row r="39" spans="1:18">
      <c r="A39" s="207" t="s">
        <v>181</v>
      </c>
      <c r="B39" s="219" t="s">
        <v>534</v>
      </c>
      <c r="C39" s="219" t="s">
        <v>683</v>
      </c>
      <c r="D39" s="219" t="s">
        <v>676</v>
      </c>
      <c r="E39" s="219" t="s">
        <v>684</v>
      </c>
      <c r="F39" s="219" t="s">
        <v>685</v>
      </c>
      <c r="G39" s="219" t="s">
        <v>686</v>
      </c>
      <c r="H39" s="219" t="s">
        <v>679</v>
      </c>
      <c r="I39" s="220">
        <v>2998</v>
      </c>
      <c r="J39" s="220">
        <v>2505</v>
      </c>
      <c r="K39" s="220">
        <v>5</v>
      </c>
      <c r="L39" s="220">
        <v>2013</v>
      </c>
      <c r="M39" s="221" t="s">
        <v>687</v>
      </c>
      <c r="N39" s="221" t="s">
        <v>681</v>
      </c>
      <c r="O39" s="232">
        <v>45225</v>
      </c>
      <c r="P39" s="232">
        <v>45590</v>
      </c>
      <c r="Q39" s="222" t="s">
        <v>682</v>
      </c>
      <c r="R39" s="234"/>
    </row>
    <row r="41" spans="1:18">
      <c r="Q41" s="247"/>
    </row>
  </sheetData>
  <phoneticPr fontId="30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A25D-464C-4357-B0D3-CF59E71C021F}">
  <dimension ref="B1:O20"/>
  <sheetViews>
    <sheetView tabSelected="1" workbookViewId="0"/>
  </sheetViews>
  <sheetFormatPr defaultRowHeight="15"/>
  <cols>
    <col min="1" max="1" width="4.140625" customWidth="1"/>
    <col min="2" max="2" width="23.7109375" customWidth="1"/>
    <col min="3" max="3" width="50.28515625" customWidth="1"/>
    <col min="4" max="15" width="13.7109375" customWidth="1"/>
  </cols>
  <sheetData>
    <row r="1" spans="2:15" ht="17.25" customHeight="1"/>
    <row r="2" spans="2:15" ht="17.25" customHeight="1">
      <c r="B2" s="173"/>
      <c r="C2" s="172" t="s">
        <v>689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7.25" customHeight="1"/>
    <row r="4" spans="2:15" ht="16.5" customHeight="1">
      <c r="B4" s="171"/>
      <c r="C4" s="170"/>
      <c r="D4" s="273">
        <v>2019</v>
      </c>
      <c r="E4" s="274"/>
      <c r="F4" s="271">
        <v>2020</v>
      </c>
      <c r="G4" s="272"/>
      <c r="H4" s="273">
        <v>2021</v>
      </c>
      <c r="I4" s="274"/>
      <c r="J4" s="271">
        <v>2022</v>
      </c>
      <c r="K4" s="272"/>
      <c r="L4" s="273">
        <v>2023</v>
      </c>
      <c r="M4" s="274"/>
      <c r="N4" s="275" t="s">
        <v>500</v>
      </c>
      <c r="O4" s="276"/>
    </row>
    <row r="5" spans="2:15" ht="30">
      <c r="B5" s="150"/>
      <c r="C5" s="170"/>
      <c r="D5" s="169" t="s">
        <v>501</v>
      </c>
      <c r="E5" s="168" t="s">
        <v>502</v>
      </c>
      <c r="F5" s="167" t="s">
        <v>501</v>
      </c>
      <c r="G5" s="166" t="s">
        <v>502</v>
      </c>
      <c r="H5" s="169" t="s">
        <v>501</v>
      </c>
      <c r="I5" s="168" t="s">
        <v>502</v>
      </c>
      <c r="J5" s="167" t="s">
        <v>501</v>
      </c>
      <c r="K5" s="166" t="s">
        <v>502</v>
      </c>
      <c r="L5" s="169" t="s">
        <v>501</v>
      </c>
      <c r="M5" s="165" t="s">
        <v>502</v>
      </c>
      <c r="N5" s="169" t="s">
        <v>501</v>
      </c>
      <c r="O5" s="164" t="s">
        <v>503</v>
      </c>
    </row>
    <row r="6" spans="2:15" ht="15" customHeight="1">
      <c r="B6" s="278" t="s">
        <v>504</v>
      </c>
      <c r="C6" s="163" t="s">
        <v>505</v>
      </c>
      <c r="D6" s="152">
        <v>3</v>
      </c>
      <c r="E6" s="162">
        <f>1200+300+3943.75</f>
        <v>5443.75</v>
      </c>
      <c r="F6" s="149">
        <v>11</v>
      </c>
      <c r="G6" s="161">
        <f>500+1364.82+631.49+678.03+500+609.89+2116.62+2003.76+2663.29+725.7+600</f>
        <v>12393.600000000002</v>
      </c>
      <c r="H6" s="149">
        <v>10</v>
      </c>
      <c r="I6" s="160">
        <f>1008+68723.99+853.06+8694.54+999.9+1521.09+877.4+789.5+664.31+570.36</f>
        <v>84702.14999999998</v>
      </c>
      <c r="J6" s="152">
        <v>8</v>
      </c>
      <c r="K6" s="162">
        <f>2386.34+570.36+7531.28+45942.92+42523.2+1833.53+725.7+1287.61</f>
        <v>102800.93999999999</v>
      </c>
      <c r="L6" s="149">
        <v>12</v>
      </c>
      <c r="M6" s="153">
        <v>48535.67</v>
      </c>
      <c r="N6" s="149"/>
      <c r="O6" s="160"/>
    </row>
    <row r="7" spans="2:15">
      <c r="B7" s="279"/>
      <c r="C7" s="163" t="s">
        <v>506</v>
      </c>
      <c r="D7" s="149" t="s">
        <v>172</v>
      </c>
      <c r="E7" s="160" t="s">
        <v>172</v>
      </c>
      <c r="F7" s="149" t="s">
        <v>172</v>
      </c>
      <c r="G7" s="160" t="s">
        <v>172</v>
      </c>
      <c r="H7" s="149">
        <v>1</v>
      </c>
      <c r="I7" s="160">
        <v>820</v>
      </c>
      <c r="J7" s="149">
        <v>2</v>
      </c>
      <c r="K7" s="160">
        <f>3664.51+980</f>
        <v>4644.51</v>
      </c>
      <c r="L7" s="149" t="s">
        <v>172</v>
      </c>
      <c r="M7" s="160" t="s">
        <v>172</v>
      </c>
      <c r="N7" s="149"/>
      <c r="O7" s="160"/>
    </row>
    <row r="8" spans="2:15">
      <c r="B8" s="279"/>
      <c r="C8" s="163" t="s">
        <v>507</v>
      </c>
      <c r="D8" s="152">
        <v>2</v>
      </c>
      <c r="E8" s="162">
        <f>325.38+7295.54+0</f>
        <v>7620.92</v>
      </c>
      <c r="F8" s="149">
        <v>6</v>
      </c>
      <c r="G8" s="161">
        <f>1946.13+13164.53+3014.94+1119.83+32000+6283.13</f>
        <v>57528.56</v>
      </c>
      <c r="H8" s="149">
        <v>4</v>
      </c>
      <c r="I8" s="160">
        <f>453.83+2685.69+1516.53+615.8</f>
        <v>5271.85</v>
      </c>
      <c r="J8" s="149">
        <v>1</v>
      </c>
      <c r="K8" s="160">
        <v>9317.08</v>
      </c>
      <c r="L8" s="149">
        <v>6</v>
      </c>
      <c r="M8" s="160">
        <v>10355.08</v>
      </c>
      <c r="N8" s="149">
        <v>1</v>
      </c>
      <c r="O8" s="160">
        <v>1</v>
      </c>
    </row>
    <row r="9" spans="2:15" ht="30">
      <c r="B9" s="280"/>
      <c r="C9" s="163" t="s">
        <v>688</v>
      </c>
      <c r="D9" s="149" t="s">
        <v>172</v>
      </c>
      <c r="E9" s="160" t="s">
        <v>172</v>
      </c>
      <c r="F9" s="149" t="s">
        <v>172</v>
      </c>
      <c r="G9" s="160" t="s">
        <v>172</v>
      </c>
      <c r="H9" s="149" t="s">
        <v>172</v>
      </c>
      <c r="I9" s="160" t="s">
        <v>172</v>
      </c>
      <c r="J9" s="149" t="s">
        <v>172</v>
      </c>
      <c r="K9" s="160" t="s">
        <v>172</v>
      </c>
      <c r="L9" s="149">
        <v>1</v>
      </c>
      <c r="M9" s="160">
        <v>150</v>
      </c>
      <c r="N9" s="149"/>
      <c r="O9" s="160"/>
    </row>
    <row r="10" spans="2:15" ht="20.25" customHeight="1">
      <c r="B10" s="158"/>
      <c r="C10" s="177"/>
      <c r="D10" s="157"/>
      <c r="E10" s="156"/>
      <c r="F10" s="155"/>
      <c r="G10" s="154"/>
      <c r="H10" s="157"/>
      <c r="I10" s="156"/>
      <c r="J10" s="155"/>
      <c r="K10" s="154"/>
      <c r="L10" s="157"/>
      <c r="M10" s="156"/>
      <c r="N10" s="189"/>
      <c r="O10" s="190"/>
    </row>
    <row r="11" spans="2:15">
      <c r="B11" s="277" t="s">
        <v>508</v>
      </c>
      <c r="C11" s="191" t="s">
        <v>509</v>
      </c>
      <c r="D11" s="149" t="s">
        <v>172</v>
      </c>
      <c r="E11" s="160" t="s">
        <v>172</v>
      </c>
      <c r="F11" s="149" t="s">
        <v>172</v>
      </c>
      <c r="G11" s="160" t="s">
        <v>172</v>
      </c>
      <c r="H11" s="149">
        <v>1</v>
      </c>
      <c r="I11" s="160">
        <v>3111.9</v>
      </c>
      <c r="J11" s="152" t="s">
        <v>172</v>
      </c>
      <c r="K11" s="159" t="s">
        <v>172</v>
      </c>
      <c r="L11" s="149" t="s">
        <v>172</v>
      </c>
      <c r="M11" s="160" t="s">
        <v>172</v>
      </c>
      <c r="N11" s="149" t="s">
        <v>172</v>
      </c>
      <c r="O11" s="192" t="s">
        <v>172</v>
      </c>
    </row>
    <row r="12" spans="2:15">
      <c r="B12" s="277"/>
      <c r="C12" s="191" t="s">
        <v>510</v>
      </c>
      <c r="D12" s="149" t="s">
        <v>172</v>
      </c>
      <c r="E12" s="160" t="s">
        <v>172</v>
      </c>
      <c r="F12" s="149" t="s">
        <v>172</v>
      </c>
      <c r="G12" s="160" t="s">
        <v>172</v>
      </c>
      <c r="H12" s="149" t="s">
        <v>172</v>
      </c>
      <c r="I12" s="160" t="s">
        <v>172</v>
      </c>
      <c r="J12" s="152" t="s">
        <v>172</v>
      </c>
      <c r="K12" s="159" t="s">
        <v>172</v>
      </c>
      <c r="L12" s="149" t="s">
        <v>172</v>
      </c>
      <c r="M12" s="160" t="s">
        <v>172</v>
      </c>
      <c r="N12" s="149" t="s">
        <v>172</v>
      </c>
      <c r="O12" s="192" t="s">
        <v>172</v>
      </c>
    </row>
    <row r="13" spans="2:15">
      <c r="B13" s="277"/>
      <c r="C13" s="191" t="s">
        <v>511</v>
      </c>
      <c r="D13" s="149" t="s">
        <v>172</v>
      </c>
      <c r="E13" s="160" t="s">
        <v>172</v>
      </c>
      <c r="F13" s="149" t="s">
        <v>172</v>
      </c>
      <c r="G13" s="160" t="s">
        <v>172</v>
      </c>
      <c r="H13" s="149" t="s">
        <v>172</v>
      </c>
      <c r="I13" s="160" t="s">
        <v>172</v>
      </c>
      <c r="J13" s="152">
        <v>1</v>
      </c>
      <c r="K13" s="159">
        <v>1382.11</v>
      </c>
      <c r="L13" s="149" t="s">
        <v>172</v>
      </c>
      <c r="M13" s="160" t="s">
        <v>172</v>
      </c>
      <c r="N13" s="149" t="s">
        <v>172</v>
      </c>
      <c r="O13" s="192" t="s">
        <v>172</v>
      </c>
    </row>
    <row r="14" spans="2:15" ht="20.25" customHeight="1">
      <c r="B14" s="158"/>
      <c r="C14" s="177"/>
      <c r="D14" s="157" t="s">
        <v>172</v>
      </c>
      <c r="E14" s="156"/>
      <c r="F14" s="157" t="s">
        <v>172</v>
      </c>
      <c r="G14" s="156"/>
      <c r="H14" s="157" t="s">
        <v>172</v>
      </c>
      <c r="I14" s="156"/>
      <c r="J14" s="155"/>
      <c r="K14" s="154"/>
      <c r="L14" s="157" t="s">
        <v>172</v>
      </c>
      <c r="M14" s="156"/>
      <c r="N14" s="157" t="s">
        <v>172</v>
      </c>
      <c r="O14" s="193"/>
    </row>
    <row r="15" spans="2:15" ht="30">
      <c r="B15" s="246" t="s">
        <v>512</v>
      </c>
      <c r="C15" s="191" t="s">
        <v>513</v>
      </c>
      <c r="D15" s="149" t="s">
        <v>172</v>
      </c>
      <c r="E15" s="160" t="s">
        <v>172</v>
      </c>
      <c r="F15" s="149" t="s">
        <v>172</v>
      </c>
      <c r="G15" s="160" t="s">
        <v>172</v>
      </c>
      <c r="H15" s="149" t="s">
        <v>172</v>
      </c>
      <c r="I15" s="160" t="s">
        <v>172</v>
      </c>
      <c r="J15" s="152" t="s">
        <v>172</v>
      </c>
      <c r="K15" s="159" t="s">
        <v>172</v>
      </c>
      <c r="L15" s="149" t="s">
        <v>172</v>
      </c>
      <c r="M15" s="160" t="s">
        <v>172</v>
      </c>
      <c r="N15" s="149" t="s">
        <v>172</v>
      </c>
      <c r="O15" s="192" t="s">
        <v>172</v>
      </c>
    </row>
    <row r="16" spans="2:15" ht="24.75" customHeight="1"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</row>
    <row r="17" spans="7:11">
      <c r="G17" s="11"/>
      <c r="I17" s="195"/>
      <c r="K17" s="195"/>
    </row>
    <row r="18" spans="7:11" ht="24.75" customHeight="1">
      <c r="I18" s="195"/>
      <c r="K18" s="195"/>
    </row>
    <row r="19" spans="7:11" ht="24.75" customHeight="1"/>
    <row r="20" spans="7:11" ht="24.75" customHeight="1"/>
  </sheetData>
  <mergeCells count="8">
    <mergeCell ref="J4:K4"/>
    <mergeCell ref="L4:M4"/>
    <mergeCell ref="N4:O4"/>
    <mergeCell ref="B11:B13"/>
    <mergeCell ref="D4:E4"/>
    <mergeCell ref="F4:G4"/>
    <mergeCell ref="H4:I4"/>
    <mergeCell ref="B6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dane jednostek</vt:lpstr>
      <vt:lpstr>budynki, budowle, wyposażenie</vt:lpstr>
      <vt:lpstr>dodatkowy wykaz maszyn</vt:lpstr>
      <vt:lpstr>sprzęt elektroniczny</vt:lpstr>
      <vt:lpstr>Pojazdy</vt:lpstr>
      <vt:lpstr>Szkodowość</vt:lpstr>
      <vt:lpstr>'dane jednostek'!Tytuły_wydruku</vt:lpstr>
      <vt:lpstr>'dodatkowy wykaz maszyn'!Tytuły_wydruku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Agnieszka Jagiełło</cp:lastModifiedBy>
  <dcterms:created xsi:type="dcterms:W3CDTF">2012-01-13T14:07:06Z</dcterms:created>
  <dcterms:modified xsi:type="dcterms:W3CDTF">2024-02-07T13:11:38Z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