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janikowski\Desktop\"/>
    </mc:Choice>
  </mc:AlternateContent>
  <bookViews>
    <workbookView xWindow="-105" yWindow="-105" windowWidth="23250" windowHeight="13170"/>
  </bookViews>
  <sheets>
    <sheet name="ZZK" sheetId="4" r:id="rId1"/>
    <sheet name="br. drogowa" sheetId="1" r:id="rId2"/>
    <sheet name="br. sanitarna" sheetId="2" r:id="rId3"/>
    <sheet name="br. telekomunikacyjna" sheetId="3" r:id="rId4"/>
  </sheets>
  <definedNames>
    <definedName name="_xlnm.Print_Area" localSheetId="1">'br. drogowa'!$A$1:$G$115</definedName>
    <definedName name="_xlnm.Print_Area" localSheetId="0">ZZK!$A$1:$C$13</definedName>
    <definedName name="_xlnm.Print_Titles" localSheetId="1">'br. drogowa'!$4:$4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" l="1"/>
  <c r="B7" i="4"/>
  <c r="B6" i="4"/>
  <c r="E71" i="1"/>
  <c r="G71" i="1" s="1"/>
  <c r="E72" i="1"/>
  <c r="G114" i="1"/>
  <c r="G113" i="1"/>
  <c r="G112" i="1"/>
  <c r="G110" i="1"/>
  <c r="G109" i="1"/>
  <c r="G107" i="1"/>
  <c r="G105" i="1"/>
  <c r="G103" i="1"/>
  <c r="G102" i="1"/>
  <c r="G101" i="1"/>
  <c r="G98" i="1"/>
  <c r="G97" i="1"/>
  <c r="G95" i="1"/>
  <c r="G94" i="1"/>
  <c r="G93" i="1"/>
  <c r="G92" i="1"/>
  <c r="G91" i="1"/>
  <c r="G90" i="1"/>
  <c r="G88" i="1"/>
  <c r="G85" i="1"/>
  <c r="G82" i="1"/>
  <c r="G80" i="1"/>
  <c r="G79" i="1"/>
  <c r="G78" i="1"/>
  <c r="G76" i="1"/>
  <c r="G74" i="1"/>
  <c r="G72" i="1"/>
  <c r="G68" i="1"/>
  <c r="G67" i="1"/>
  <c r="G65" i="1"/>
  <c r="G64" i="1"/>
  <c r="G63" i="1"/>
  <c r="G62" i="1"/>
  <c r="G61" i="1"/>
  <c r="G60" i="1"/>
  <c r="G59" i="1"/>
  <c r="G57" i="1"/>
  <c r="G55" i="1"/>
  <c r="G54" i="1"/>
  <c r="G52" i="1"/>
  <c r="G49" i="1"/>
  <c r="G48" i="1"/>
  <c r="G47" i="1"/>
  <c r="G46" i="1"/>
  <c r="G44" i="1"/>
  <c r="G43" i="1"/>
  <c r="G42" i="1"/>
  <c r="G41" i="1"/>
  <c r="G38" i="1"/>
  <c r="G36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0" i="1"/>
  <c r="G9" i="1"/>
  <c r="G6" i="1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2" i="3" s="1"/>
  <c r="C8" i="4" s="1"/>
  <c r="G57" i="2" l="1"/>
  <c r="C7" i="4" s="1"/>
  <c r="G115" i="1"/>
  <c r="C6" i="4" s="1"/>
  <c r="E78" i="1"/>
  <c r="E80" i="1"/>
  <c r="C9" i="4" l="1"/>
  <c r="C10" i="4" s="1"/>
  <c r="C11" i="4" s="1"/>
  <c r="E22" i="1"/>
  <c r="E67" i="1" l="1"/>
  <c r="E68" i="1"/>
  <c r="E57" i="1"/>
  <c r="E59" i="1"/>
  <c r="E55" i="1"/>
  <c r="E52" i="1"/>
  <c r="E24" i="1"/>
  <c r="E26" i="1"/>
  <c r="E74" i="1" l="1"/>
  <c r="E82" i="1" l="1"/>
  <c r="E54" i="1" l="1"/>
  <c r="E76" i="1" l="1"/>
  <c r="E43" i="1"/>
  <c r="E41" i="1"/>
  <c r="E107" i="1"/>
  <c r="E29" i="1" l="1"/>
</calcChain>
</file>

<file path=xl/sharedStrings.xml><?xml version="1.0" encoding="utf-8"?>
<sst xmlns="http://schemas.openxmlformats.org/spreadsheetml/2006/main" count="488" uniqueCount="266">
  <si>
    <t>Lp.</t>
  </si>
  <si>
    <t>Opis</t>
  </si>
  <si>
    <t>km</t>
  </si>
  <si>
    <t>Ilość</t>
  </si>
  <si>
    <t>Cena jedn.</t>
  </si>
  <si>
    <t>Wartość</t>
  </si>
  <si>
    <t>szt.</t>
  </si>
  <si>
    <r>
      <t>m</t>
    </r>
    <r>
      <rPr>
        <vertAlign val="superscript"/>
        <sz val="9"/>
        <rFont val="Arial"/>
        <family val="2"/>
        <charset val="238"/>
      </rPr>
      <t>3</t>
    </r>
  </si>
  <si>
    <t>Jedn. obm.</t>
  </si>
  <si>
    <r>
      <t>m</t>
    </r>
    <r>
      <rPr>
        <vertAlign val="superscript"/>
        <sz val="9"/>
        <rFont val="Arial"/>
        <family val="2"/>
        <charset val="238"/>
      </rPr>
      <t>2</t>
    </r>
  </si>
  <si>
    <t>Nr ST</t>
  </si>
  <si>
    <t>D-04.01.01</t>
  </si>
  <si>
    <t>D-02.01.01</t>
  </si>
  <si>
    <t>D-07.02.01</t>
  </si>
  <si>
    <t>D-01.02.04</t>
  </si>
  <si>
    <t>D-07.01.01</t>
  </si>
  <si>
    <t>D-04.03.01</t>
  </si>
  <si>
    <t>D-04.05.01</t>
  </si>
  <si>
    <t xml:space="preserve"> D-05.03.05b</t>
  </si>
  <si>
    <t>D-08.05.06a</t>
  </si>
  <si>
    <t>D-05.03.26i</t>
  </si>
  <si>
    <t>D-04.07.01a</t>
  </si>
  <si>
    <t>D-00.00.00</t>
  </si>
  <si>
    <t>Projekt tymczasowej organizacji ruchu i zabezpieczenia robót budowlanych</t>
  </si>
  <si>
    <t>ryczałt</t>
  </si>
  <si>
    <t>D-01.01.01a</t>
  </si>
  <si>
    <t>Inwentaryzacja powykonawcza</t>
  </si>
  <si>
    <t>Odtworzenie trasy i punktów wysokościowych przy liniowych robotach ziemnych w terenie równinnym</t>
  </si>
  <si>
    <t>m</t>
  </si>
  <si>
    <t>D-04.04.02</t>
  </si>
  <si>
    <t>D-08.01.01</t>
  </si>
  <si>
    <t xml:space="preserve">Oporniki betonowe o wymiarach 12x25 cm na ławie betonowej z oporem z betonu C12/15: </t>
  </si>
  <si>
    <t>D-08.03.01</t>
  </si>
  <si>
    <t>Obrzeża betonowe o wymiarach 8x30 cm z ławą betonową z oporem z betonu C12/15</t>
  </si>
  <si>
    <t>D-06.03.01a</t>
  </si>
  <si>
    <t>D-01.02.01</t>
  </si>
  <si>
    <t>m-p</t>
  </si>
  <si>
    <t>D-05.03.11</t>
  </si>
  <si>
    <t>D-05.03.23a</t>
  </si>
  <si>
    <t>D-07.05.01</t>
  </si>
  <si>
    <t>Słupy z rur stalowych fi 70 do znaków drogowych</t>
  </si>
  <si>
    <t>D-05.03.13</t>
  </si>
  <si>
    <t>D-03.01.03a</t>
  </si>
  <si>
    <t>D-01.00.00 ROBOTY PRZYGOTOWAWCZE</t>
  </si>
  <si>
    <t>D-02.00.00 ROBOTY ZIEMNE</t>
  </si>
  <si>
    <t>D-03.00.00 ODWODNIENIE KORPUSU DROGOWEGO</t>
  </si>
  <si>
    <t>D-04.00.00 PODBUDOWY</t>
  </si>
  <si>
    <t>D-05.00.00 NAWIERZCHNIE</t>
  </si>
  <si>
    <t>D-06.00.00 ROBOTY WYKOŃCZENIOWE</t>
  </si>
  <si>
    <t>D-07.00.00 URZĄDZENIA BEZPIECZEŃSTWA RUCHU</t>
  </si>
  <si>
    <t>D-08.00.00 ELEMENTY ULIC</t>
  </si>
  <si>
    <t>Zdjęcie tarcz znaków drogowych do likwidacji wraz z transportem znaków na obwód ZDP</t>
  </si>
  <si>
    <t>Przestawienie istniejących znaków drogowych - demontaż i ponowne ustawienie</t>
  </si>
  <si>
    <t>Przymocowanie znaków informacyjnych typu A, folia odblaskowa I generacji</t>
  </si>
  <si>
    <t>Przymocowanie znaków informacyjnych typu D, folia odblaskowa II generacji</t>
  </si>
  <si>
    <t>Montaż balustrady U-12a</t>
  </si>
  <si>
    <t xml:space="preserve">Wykonanie warstwy z kruszywa drobnego stabilizowanego mechanicznie, gr. 30 cm pod rurą przepustu </t>
  </si>
  <si>
    <t xml:space="preserve">Rozebranie krawężników betonowych z ławą z oporem
</t>
  </si>
  <si>
    <t xml:space="preserve">Rozebranie obrzeży betonowych z ławą z oporem
</t>
  </si>
  <si>
    <t>Rozebranie ścieku z dwóch rzędów betonowej kostki brukowej na ławie betonowej</t>
  </si>
  <si>
    <t>Frezowanie nawierzchni, śr. gr. 4 cm z zagospodarowaniem urobku we własnym zakresie</t>
  </si>
  <si>
    <t>Przestawienie hydrantu</t>
  </si>
  <si>
    <t>Rozebranie słupków do znaków drogowych</t>
  </si>
  <si>
    <t xml:space="preserve">Oznakowanie poziome grubowarstwowe </t>
  </si>
  <si>
    <t>Stalowe wysięgniki do znaków</t>
  </si>
  <si>
    <t>Przymocowanie znaków informacyjnych typu C, folia odblaskowa I generacji</t>
  </si>
  <si>
    <t>Przymocowanie znaków informacyjnych typu D, folia odblaskowa I generacji</t>
  </si>
  <si>
    <t>Montaż słupka przeszkodowego U-5a</t>
  </si>
  <si>
    <t>D-03.02.01a</t>
  </si>
  <si>
    <t>Regulacja pionowa studzienek dla zaworów wodociągowych, gazowych lub telekomunikacyjnych, nadbudowa wykonana betonem (woda-10 szt., gaz-1 szt., telekom.-4 szt.)</t>
  </si>
  <si>
    <t>Regulacja pionowa kratek ściekowych, nadbudowa wykonana betonem</t>
  </si>
  <si>
    <t xml:space="preserve">Wykonanie wykopów mechanicznie w gruncie kat. I-II z transportem urobku na odkład samochodami </t>
  </si>
  <si>
    <t xml:space="preserve">Utwardzenie pobocza kruszywem łamanym stabilizowanym mechanicznie gr. 10 cm </t>
  </si>
  <si>
    <t>Ściek przykrawężnikowy z kostki betonowej szarej o grubości 8 cm  z ławą betonową C20/25</t>
  </si>
  <si>
    <t>Krawężniki betonowe o wymiarach 20x30 cm z ławą betonową z oporem z betonu C20/25</t>
  </si>
  <si>
    <t>D-09.01.01</t>
  </si>
  <si>
    <t>Wykonanie trawników z u przednim humusowaniem torfem ogrodniczym warstwą o grubości 10 cm</t>
  </si>
  <si>
    <t>D-10.01.01</t>
  </si>
  <si>
    <t>Zasypanie i obsypanie rury przepustu, piaskiem stabilizowanym mechanicznie</t>
  </si>
  <si>
    <t>Mechaniczne oczyszczenie i skropienie emulsją asfaltową na zimno; zużycie emulsji 0,5 kg/m2</t>
  </si>
  <si>
    <t xml:space="preserve">Podbudowa z piasku stabilizowanego cementem C3/4, gr. warstwy 10 cm - ścieżka pieszo-rowerowa </t>
  </si>
  <si>
    <t xml:space="preserve">Podbudowa z piasku stabilizowanego cementem C3/4, gr. warstwy 10 cm - chodnik </t>
  </si>
  <si>
    <t>Podbudowa z piasku stabilizowanego cementem C3/4, gr. warstwy 10 cm - zjazdy</t>
  </si>
  <si>
    <t xml:space="preserve">Podbudowa z kruszywa łamanego stabilizowanego cementem C5/6, gr. warstwy 10 cm - ścieżka pieszo-rowerowa </t>
  </si>
  <si>
    <t xml:space="preserve">Podbudowa z kruszywa łamanego stabilizowanego cementem C5/6, gr. warstwy 10 cm - chodnik </t>
  </si>
  <si>
    <t>Podbudowa z kruszywa łamanego stabilizowanego cementem C5/6, gr. warstwy 10 cm - zjazdy</t>
  </si>
  <si>
    <t>Warstwa wiążąco-wyrównawcza, gr. 5 cm, AC 16W - istniejąca jezdnia, poszerzenia (0-370 m)</t>
  </si>
  <si>
    <t>Warstwa wiążąco-wyrównawcza, gr. 9 cm, AC 16W - istniejąca jezdnia, poszerzenia (370-789 m)</t>
  </si>
  <si>
    <t xml:space="preserve">Rozebranie chodników i zjazdów z kostki brukowej, ułożonej na podsypce piaskowo-cementowej, z podbudową z piasku stabilizowanego cementem, z zagospodarowaniem materiału we własnym zakresie 
                           </t>
  </si>
  <si>
    <t>Ułożenie geosyntetyku na łączeniu nawierzchni (poszerzenie) w śladzie kolektora deszczowego</t>
  </si>
  <si>
    <t>Nasadzenia drzew, śr. 12 na h=100cm</t>
  </si>
  <si>
    <t>Krawężniki betonowe najazdowe o wymiarach 20x22 cm z ławą betonową z oporem z betonu C20/25</t>
  </si>
  <si>
    <t>Wykonanie ścian z prefabrykatów żelbetowych typu "L" o wys. 1,55 m z wykonaniem ławy z betonu C5/6 o gr. 10 cm i szer. 1,10 m oraz warstwy piasku stabilizowanego cementem gr. 5 cm</t>
  </si>
  <si>
    <t>Wykonanie ścian z prefabrykatów żelbetowych typu "L" o wys. 1,80 m z wykonaniem ławy z betonu C5/6 o gr. 10 cm i szer. 1,20 m oraz warstwy piasku stabilizowanego cementem gr. 5 cm</t>
  </si>
  <si>
    <t>Wykonanie ścian z prefabrykatów żelbetowych typu "L" o wys. 2,05 m z wykonaniem ławy z betonu C5/6 o gr. 10 cm i szer. 1,35 m oraz warstwy piasku stabilizowanego cementem gr. 5 cm</t>
  </si>
  <si>
    <t>Wywożenie dłużyc na obwód drogowy Zamysłowo, gmina Stęszew, karpiny i gałęzi poza teren budowy</t>
  </si>
  <si>
    <t>D-02.03.01</t>
  </si>
  <si>
    <t>Wykonanie nasypów mechanicznie w gruncie kat. I-II z transportem urobku na nasyp samochodami wraz z formowaniem i zagęszczeniem nasypu i zwilżeniem w miarę potrzeby warstw zagęszczonych wodą (materiał z odkładu)</t>
  </si>
  <si>
    <t>Umocnienie dna rowu oraz wlotu i wylotu przepustu kamieniem polnym 16-20 cm ułożonym na podsypce piaskowo-cementowej, spoiny wypełnione zaprawą cementową</t>
  </si>
  <si>
    <t>Osadzenie przepustu z rur PEHD śr. 500 mm na wlocie i wylocie w ławie betonowej  na gł. 0,2 m wraz z jej wykonaniem z betonu C12/15 wys. 0,7 m, szer. 0,5 m, gr. 0,2 m</t>
  </si>
  <si>
    <t>Cięcie nawierzchni jezdni (obejmuje cięcie krawędzi oraz rozebranie konstrukcji pod kolektor deszczowy)</t>
  </si>
  <si>
    <t>Rozebranie jezdni (beton asfaltowy gr. 12 cm, tłuczeń kamienny gr. 20 cm) z zagospodarowaniem materiału we własnym zakresie (obejmuje rozebranie konstrukcji pod kolektor deszczowy)</t>
  </si>
  <si>
    <t>Profilowanie i zagęszczenie podłoża pod warstwy konstrukcyjne nawierzchni wykonane mechanicznie w gruntach kat. II-IV - jezdnia, ścieżka pieszo-rowerowa, chodnik, zjazdy, pobocze (obejmuje odtworzenie nawierzchni w miejscu kolektora deszczowego)</t>
  </si>
  <si>
    <t>mechaniczne oczyszczenie i skropienie emulsją asfaltową na zimno podbudowy; zużycie emulsji 0,8 kg/m2 (obejmuje odtworzenie nawierzchni w miejscu kolektora deszczowego)</t>
  </si>
  <si>
    <t>Podbudowa z piasku stabilizowanego cementem C3/4, gr. warstwy 15 cm - poszerzenie jezdni oraz odtworzenie nawierzchni w miejscu kolektora deszczowego</t>
  </si>
  <si>
    <t>Podbudowa z kruszywa łamanego 0/31,5mm, gr. po zag. 20 cm - poszerzenie jezdni oraz odtworzenie nawierzchni w miejscu kolektora deszczowego</t>
  </si>
  <si>
    <t>Podbudowa zasadnicza z AC 16P,grubość po zagęszczeniu 7 cm,  z dowozem - poszerzenia oraz odtworzenie nawierzchni w miejscu kolektora deszczowego (0-370 m)</t>
  </si>
  <si>
    <t>Podbudowa zasadnicza z AC 16P,grubość po zagęszczeniu 5 cm,  z dowozem - poszerzenia oraz odtworzenie nawierzchni w miejscu kolektora deszczowego (370-789 m)</t>
  </si>
  <si>
    <t>Nawierzchnie z kostki brukowej betonowej (grafitowej) grub. 8 cm na podsypce cementowo-piaskowej gr. 3 cm, spoiny wypełnione piaskiem - nawierzchnia zjazdów</t>
  </si>
  <si>
    <t>Nawierzchnie z kostki brukowej betonowej (szarej) grub. 8 cm na podsypce cementowo-piaskowej gr. 3 cm, spoiny wypełnione piaskiem - nawierzchnia chodnika</t>
  </si>
  <si>
    <t>Wykonanie nawierzchni z SMA 8, dowożonej z odl. uwzg. przez wykonawcę, grubość warstwy po zagęszczeniu 4 cm</t>
  </si>
  <si>
    <t xml:space="preserve">Regulacja pionowa studni kanalizacji sanitarnej/deszczowej, montaż prefabrykowanych elementów betonowych </t>
  </si>
  <si>
    <t>Regulacja studni kanalizacji deszczowej (16 szt.) oraz regulacja pionowa studni kanalizacji sanitarnej (10 szt.) przy użyciu prefabrykowanego elementu betonowego w kształcie kwadratu (zestaw naprawczy)</t>
  </si>
  <si>
    <t>Nawierzchnia z kostki brukowej czerwonej (2295m2) typu "cegła" mikrofaza grub. 8 cm na podsypce cementowo-piaskowej gr. 3 cm, spoiny wypełnione piaskiem - nawierzchnia ścieżki pieszo-rowerowej i zjazdów</t>
  </si>
  <si>
    <t xml:space="preserve">Ścinanie drzew  o śr.  10-15 cm                       </t>
  </si>
  <si>
    <t>Karczowanie pni o śr. 10-15 cm</t>
  </si>
  <si>
    <t>Karczowanie pni o śr. 16-35 cm</t>
  </si>
  <si>
    <t>Karczowanie pni o śr. 36-45 cm</t>
  </si>
  <si>
    <t>Karczowanie pni o śr. 46-55 cm</t>
  </si>
  <si>
    <t>Karczowanie pni o śr. 56-65 cm</t>
  </si>
  <si>
    <t xml:space="preserve">Ścinanie drzew  o śr.  16-35 cm </t>
  </si>
  <si>
    <t>Ścinanie drzew  o śr.  36-45 cm</t>
  </si>
  <si>
    <t xml:space="preserve">Ścinanie drzew  o śr.  46-55 cm </t>
  </si>
  <si>
    <t xml:space="preserve">Ścinanie drzew  o śr.  56-65 cm </t>
  </si>
  <si>
    <t>p.</t>
  </si>
  <si>
    <t>Podstawa wyceny</t>
  </si>
  <si>
    <t>Jedn. miary</t>
  </si>
  <si>
    <t>Cena</t>
  </si>
  <si>
    <t>zł</t>
  </si>
  <si>
    <t>(5 x 6)</t>
  </si>
  <si>
    <t>Sieć kanalizacji deszczowej S1-S14</t>
  </si>
  <si>
    <t>KNR 2-01 0119-03 z.sz. 2.3.3 9902 analogia</t>
  </si>
  <si>
    <t>Roboty pomiarowe przy liniowych robotach ziemnych - trasa sieci wodociągowej w terenie równinnym Krotność = 2</t>
  </si>
  <si>
    <t>KNR 2-01 0215-05</t>
  </si>
  <si>
    <t>m3</t>
  </si>
  <si>
    <t>KNR 2-01 0322-01 0322-08</t>
  </si>
  <si>
    <t>Pełne umocnienie pionowych ścian wykopów liniowych o głębok.do 3.0 m wypraskami w grunt.suchych kat.I-II wraz z rozbiór.(szer.1.20m)</t>
  </si>
  <si>
    <t>m2</t>
  </si>
  <si>
    <t>KNR 2-01 0322-03 0322-09</t>
  </si>
  <si>
    <t>Pełne umocnienie pionowych ścian wykopów liniowych o głębok.do 6.0 m wypraskami w grunt.suchych kat.I-II wraz z rozbiór.(szer.1.20m)</t>
  </si>
  <si>
    <t>KNR 2-18 0501-02</t>
  </si>
  <si>
    <t>Podsypka pod rury z piasku o grubości 15 cm</t>
  </si>
  <si>
    <t>KNR 2-18 0108-06</t>
  </si>
  <si>
    <t>Sieć kanalizacyjna - rury z PVC SN 8 o śr.zewn. 250 mm</t>
  </si>
  <si>
    <t>Sieć kanalizacyjna - rury z PVC SN 12 o śr.zewn. 250 mm</t>
  </si>
  <si>
    <t>KNR 2-18 0108-07</t>
  </si>
  <si>
    <t>Sieć kanalizacyjna - rury z PVC SN8 o śr.zewn. 315 mm</t>
  </si>
  <si>
    <t>KNR 2-18 0108-07 analogia</t>
  </si>
  <si>
    <t>Sieć kanalizacyjna - rury z PVC SN8 o śr.zewn. 400 mm</t>
  </si>
  <si>
    <t>kalk. własna</t>
  </si>
  <si>
    <t>Studzienka rewizyjna 600 z wlazem klasy D400</t>
  </si>
  <si>
    <t>szt</t>
  </si>
  <si>
    <t>KNR 2-18 0501-04</t>
  </si>
  <si>
    <t>Obsypanie rurociągu warstwą piasku o grubości 25 cm</t>
  </si>
  <si>
    <t>KNR 2-18 0501-04 analogia</t>
  </si>
  <si>
    <t>Obsypanie rurociągu warstwą piasku o grubości 31,5 cm Krotność = 1.26</t>
  </si>
  <si>
    <t>Obsypanie rurociągu warstwą piasku o grubości 40,00 cm Krotność = 1.6</t>
  </si>
  <si>
    <t>KNR 2-18 0501-03</t>
  </si>
  <si>
    <t>Zasypanie rur warstwą piasku o grubości 30 cm Krotność = 1.2</t>
  </si>
  <si>
    <t>KNR 2-19 0219-01</t>
  </si>
  <si>
    <t>Oznakowanie trasy sieci kanalizacyjnej ułożonej w ziemi taśmą z tworzywa sztucznego</t>
  </si>
  <si>
    <t>KNR 2-01 0230-01</t>
  </si>
  <si>
    <t>Zasypywanie wykopów spycharkami ziemią rodzimą</t>
  </si>
  <si>
    <t>KNR 2-01 0236-03 z.sz. 2.5.2. 9907</t>
  </si>
  <si>
    <t>Zagęszczenie nasypów zagęszczarkami; grunty sypkie kat. I-III Wskaźnik zagęszczenia Js = 1.00</t>
  </si>
  <si>
    <t>KNR 2-01 0211-05 0214-03</t>
  </si>
  <si>
    <t>Roboty ziemne wyk.koparkami przedsiębiernymi 0.40 m3 w ziemi kat.I-III uprzednio zmagazynowanej w hałdach z transportem urobku samochodami samowyładowczymi na odl.15 km</t>
  </si>
  <si>
    <t>Kamerowanie sieci kanalizacyjnej</t>
  </si>
  <si>
    <t>Przykanaliki i wpusty</t>
  </si>
  <si>
    <t>KNR 2-01 0322-01</t>
  </si>
  <si>
    <t>Pełne umocnienie pionowych ścian wykopów liniowych o głębok.do 3.0 m wypraskami w grunt.suchych kat.I-II wraz z rozbiór.</t>
  </si>
  <si>
    <t>Podsypka pod rury z piasku grubości 15 cm</t>
  </si>
  <si>
    <t>KNR 2-18 0108-05</t>
  </si>
  <si>
    <t>Przykanalik z rur kanalizacyjnych zewnętrznych SN8 o śr. 200 mm</t>
  </si>
  <si>
    <t>Przykanalik z rur kanalizacyjnych zewnętrznych SN12 o śr. 200 mm</t>
  </si>
  <si>
    <t>Studzienka ściekowa D= 600 z wpustem krawężnikowym</t>
  </si>
  <si>
    <t>KNR 2-18 0804-02</t>
  </si>
  <si>
    <t>Próba szczelności przykanalików rurowych o śr.nom. 200 mm</t>
  </si>
  <si>
    <t>Obsypanie rurociagu warstwą piasku grubości 20 cm</t>
  </si>
  <si>
    <t>Oznakowanie trasy przykanalików ułożonych w ziemi taśmą z tworzywa sztucznego</t>
  </si>
  <si>
    <t>Zagęszczenie zasypywanego wykopu zagęszczarkami; grunty sypkie kat. I-III Wskaźnik zagęszczenia Js = 1.00</t>
  </si>
  <si>
    <t>Przebudowa przyłączy wodociągowych</t>
  </si>
  <si>
    <t>KNR 2-18 0501-01</t>
  </si>
  <si>
    <t>Podsypka pod rury z piasku o grubości 10 cm</t>
  </si>
  <si>
    <t>Zasypanie obsypką rur o grubości 30 cm gruntem rodzimym Krotność = 1.2</t>
  </si>
  <si>
    <t>Zasypywanie wykopów spycharkami</t>
  </si>
  <si>
    <t>KNR-W 2-18 0808-01</t>
  </si>
  <si>
    <t>Przyłącze wodociągowe z rur ciśnieniowych PE łączonych metodą zgrzewania czołowego - rurociągi o śr. 32 mm</t>
  </si>
  <si>
    <t>KNR-W 2-18 0801-01</t>
  </si>
  <si>
    <t>Podłączenie instalacji do istniejące przyłącza za pomocą mufy elektropowej śr 32 mm</t>
  </si>
  <si>
    <t>kpl.</t>
  </si>
  <si>
    <t>KNR-W 2-18 0704-01 tab. 9909</t>
  </si>
  <si>
    <t>Próba wodna szczelności przyłączy wodociągowych z rur typu PVC, PE, PEHD o śr.nominalnej 32 mm</t>
  </si>
  <si>
    <t>200m -1 prób.</t>
  </si>
  <si>
    <t>KNR-W 2-18 0707-01 tab 9910</t>
  </si>
  <si>
    <t>Dezynfekcja przyłączy wodociągowych o śr.nominalnej do 150 mm</t>
  </si>
  <si>
    <t>odc.200m</t>
  </si>
  <si>
    <t>KNR-W 2-18 0708-01 tab 9910</t>
  </si>
  <si>
    <t>Jednokrotne płukanie przyłączy wodociągowych o śr. nominalnej do 150 mm</t>
  </si>
  <si>
    <t>Wartość kosztorysowa robót bez podatku VAT</t>
  </si>
  <si>
    <t>Budowa kanału technologicznego</t>
  </si>
  <si>
    <t>ZN-97/TP S.A. 040 0301-06</t>
  </si>
  <si>
    <t>Budowa studni kablowych prefabrykowanych rozdzielczych SKR-2 w gruncie kategorii III</t>
  </si>
  <si>
    <t>KNR 5-01 0401-02</t>
  </si>
  <si>
    <t>Budowa studni kablowych prefabrykowanych rozdzielczych SK-2 dwuelementowych w gruncie kat. III</t>
  </si>
  <si>
    <t>stud.</t>
  </si>
  <si>
    <t>ZN-97/TP S.A. 040 0322-01</t>
  </si>
  <si>
    <t>Montaż elementów mechanicznej ochrony przed ingerencją osób nieuprawnionych w istniejących studniach kablowych - montaż pokryw dodatkowych z listwami, rama ciężka lub podwójna lekka</t>
  </si>
  <si>
    <t>ZN-97/TP S.A. 039 0101-01</t>
  </si>
  <si>
    <t>Wykonanie przepustów długości do 10 m pod drogami i torami prostoliniowo, przeciskiem hydraulicznym, z powrotnym wciąganiem rur HDPE śr. 110 mm - grunt kat. III-IV Krotność = 2</t>
  </si>
  <si>
    <t>KNR 5-02 0201-05</t>
  </si>
  <si>
    <t>Wykonanie przepustów rurą RHDPEp 110/6,3 pod drogami i innymi przeszkodami wykopem otwartym w gruncie kat. III Krotność = 2</t>
  </si>
  <si>
    <t>ZN-97/TP S.A. 040 0102-01</t>
  </si>
  <si>
    <t>Budowa kanalizacji kablowej pierwotnej z rur z tworzyw sztucznych w wykopie wykonanym mechanicznie w gruncie kat. III o liczbie warstw 1; liczbie rur 1; liczbie otworów 1</t>
  </si>
  <si>
    <t>ZN-97/TP S.A. 039 0301-12</t>
  </si>
  <si>
    <t>Budowa rurociągu kablowego na głębokości 1 m w wykopie wykonanym ręcznie w gruncie kat. III - rury w zwojach - każda następna rura HDPE 40 mm w rurociągu - pakiet mikrorur</t>
  </si>
  <si>
    <t>ZN-97/TP S.A. 039 0202-05</t>
  </si>
  <si>
    <t>Ręczne wciąganie rur kanalizacji wtórnej w otwór wolny - pakiet mikrorur</t>
  </si>
  <si>
    <t>KNR DC-12 0516-03</t>
  </si>
  <si>
    <t>Montaż złączek prostych mikrorurek 10 mm</t>
  </si>
  <si>
    <t>ZN-97/TP S.A. 040 0501-08 analogia</t>
  </si>
  <si>
    <t>Ułożenie tasmy lokalizacyjno-ostrzegawczej w gotowym wykopie</t>
  </si>
  <si>
    <t>KNR 5-08 0303-03 analogia</t>
  </si>
  <si>
    <t>Montaż puszki POH</t>
  </si>
  <si>
    <t>KNR DC-12 0505-01</t>
  </si>
  <si>
    <t>Badanie szczelności odcinków kanalizacji wtórnej do 2 km metodą pneumatyczną (jedna mikrorurka)</t>
  </si>
  <si>
    <t>odc.</t>
  </si>
  <si>
    <t>Pełna obsługa geodezyjna</t>
  </si>
  <si>
    <t>USUNIĘCIE DRZEW</t>
  </si>
  <si>
    <t>WYMAGANIA OGÓLNE</t>
  </si>
  <si>
    <t>ROZBIÓRKA ELEMENTÓW DRÓG</t>
  </si>
  <si>
    <t>WYKONANIE WYKOPÓW W GRUNTACH NIESKALISTYCH</t>
  </si>
  <si>
    <t>WYKONANIE NASYPÓW</t>
  </si>
  <si>
    <t>PRZEPUST POD KORONĄ DROGI Z RUR POLIETYLENOWYCH HDPE SPIRALNIE KARBOWANYCH</t>
  </si>
  <si>
    <t>REGULACJA STUDNI I ZAWORÓW</t>
  </si>
  <si>
    <t>PROFILOWANIE I ZAGĘSZCZANIE PODŁOŻA</t>
  </si>
  <si>
    <t>OCZYSZCZANIE I SKROPIENIE WARSTW KONSTRUKCYJNYCH</t>
  </si>
  <si>
    <t>PODBUDOWA Z KRUSZYWA ŁAMANEGO STABILIZOWANEGO MECHANICZNIE</t>
  </si>
  <si>
    <t>PODBUDOWA I ULEPSZONE PODŁOŻE Z KRUSZYWA STABILIZOWANEGO CEMENTEM</t>
  </si>
  <si>
    <t>PODBUDOWA Z BETONU ASFALTOWEGO</t>
  </si>
  <si>
    <t>NAWIERZCHNIA Z BETONY ASFALTOWEGO. WARSTWA WIĄŻĄCA I WYRÓWNAWCZA</t>
  </si>
  <si>
    <t>FREZOWANIE NAWIERZCHNI ASFALTOWYCH NA ZIMNO</t>
  </si>
  <si>
    <t>NAWIERZCHNIA Z MIESZANKI GRYSOWO-MASTYKSOWEJ. WARSTWA ŚCIERALNA</t>
  </si>
  <si>
    <t>NAWIERZCHNIA Z BETONOWEJ KOSTKI BRUKOWEJ</t>
  </si>
  <si>
    <t>POŁĄCZENIE ISTNIEJĄCEJ NAWIERZCHNI Z NOWĄ KONSTRUKCJĄ DROGI Z ZASTOSOWANIEM GEOKOMPOZYTU</t>
  </si>
  <si>
    <t>POBOCZE UTWARDZONE KRUSZYWEM ŁAMANYM</t>
  </si>
  <si>
    <t>OZNAKOWANIE POZIOME</t>
  </si>
  <si>
    <t>OZNAKOWANIE PIONOWE</t>
  </si>
  <si>
    <t>KRAWĘŻNIKI BETONOWE</t>
  </si>
  <si>
    <t>BETONOWE OBRZEŻA CHODNIKOWE</t>
  </si>
  <si>
    <t>ŚCIEK ULICZNY Z BETONOWEJ KOSTKI BRUKOWEJ</t>
  </si>
  <si>
    <t>ZIELEŃ DROGOWA</t>
  </si>
  <si>
    <t>MURY OPOROWE</t>
  </si>
  <si>
    <t>BARIERY OHRONNE STALOWE</t>
  </si>
  <si>
    <t>ODTWORZENIE TRASY I PUNKTÓW WYSOKOŚCIOWYCH, SPORZĄDZENIE INWENTARYZACJI POWYKONAWCZEJ</t>
  </si>
  <si>
    <t>KOSZTORYS OFERTOWY</t>
  </si>
  <si>
    <t>ZBIORCZE ZESTAWIENIE KOSZTÓW</t>
  </si>
  <si>
    <t>Asortyment robót</t>
  </si>
  <si>
    <t>RAZEM NETTO</t>
  </si>
  <si>
    <t>RAZEM BRUTTO</t>
  </si>
  <si>
    <t>Rozbudowa/przebudowa drogi nr 2496P ul. Otuskiej w Buku na odcinku 
od ul. Sportowej w Buku do ul. Jana Pawła II w Wielkiej Wsi</t>
  </si>
  <si>
    <t>Branża drogowa</t>
  </si>
  <si>
    <t>Branża sanitarna</t>
  </si>
  <si>
    <t>Branża telekomunikacyjna</t>
  </si>
  <si>
    <t xml:space="preserve"> 23% VAT</t>
  </si>
  <si>
    <t>Wykopy wykonywane koparkami przedsiębiernymi 0.40 m3 na odkład w gruncie kat.I-II wraz z odwodnieniem wykopu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</si>
</sst>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"/>
    <numFmt numFmtId="165" formatCode="#,##0.000"/>
  </numFmts>
  <fonts count="18" x14ac:knownFonts="1">
    <font>
      <sz val="10"/>
      <name val="Arial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6"/>
      <color rgb="FF444444"/>
      <name val="Tahoma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2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1" fillId="0" borderId="0"/>
    <xf numFmtId="43" fontId="11" fillId="0" borderId="0" applyFont="0" applyFill="0" applyBorder="0" applyAlignment="0" applyProtection="0"/>
  </cellStyleXfs>
  <cellXfs count="114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5" fillId="4" borderId="11" xfId="0" applyNumberFormat="1" applyFont="1" applyFill="1" applyBorder="1" applyAlignment="1" applyProtection="1">
      <alignment horizontal="center" vertical="center"/>
    </xf>
    <xf numFmtId="0" fontId="5" fillId="4" borderId="12" xfId="0" applyNumberFormat="1" applyFont="1" applyFill="1" applyBorder="1" applyAlignment="1" applyProtection="1">
      <alignment horizontal="center" vertical="center"/>
    </xf>
    <xf numFmtId="0" fontId="5" fillId="4" borderId="13" xfId="0" applyNumberFormat="1" applyFont="1" applyFill="1" applyBorder="1" applyAlignment="1" applyProtection="1">
      <alignment horizontal="center" vertical="center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right" vertical="center" wrapText="1"/>
    </xf>
    <xf numFmtId="0" fontId="8" fillId="0" borderId="23" xfId="0" applyFont="1" applyBorder="1" applyAlignment="1">
      <alignment horizontal="right" vertical="center" wrapText="1"/>
    </xf>
    <xf numFmtId="0" fontId="8" fillId="0" borderId="22" xfId="0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/>
    </xf>
    <xf numFmtId="4" fontId="3" fillId="0" borderId="5" xfId="0" applyNumberFormat="1" applyFont="1" applyFill="1" applyBorder="1" applyAlignment="1" applyProtection="1">
      <alignment horizontal="center" vertical="center"/>
    </xf>
    <xf numFmtId="4" fontId="3" fillId="0" borderId="6" xfId="0" applyNumberFormat="1" applyFont="1" applyFill="1" applyBorder="1" applyAlignment="1" applyProtection="1">
      <alignment horizontal="center" vertical="center"/>
    </xf>
    <xf numFmtId="2" fontId="3" fillId="0" borderId="7" xfId="0" applyNumberFormat="1" applyFont="1" applyFill="1" applyBorder="1" applyAlignment="1" applyProtection="1">
      <alignment horizontal="center" vertical="center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4" fontId="3" fillId="0" borderId="8" xfId="0" applyNumberFormat="1" applyFont="1" applyFill="1" applyBorder="1" applyAlignment="1" applyProtection="1">
      <alignment horizontal="center" vertical="center"/>
    </xf>
    <xf numFmtId="0" fontId="10" fillId="0" borderId="21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top"/>
    </xf>
    <xf numFmtId="2" fontId="3" fillId="0" borderId="9" xfId="0" applyNumberFormat="1" applyFont="1" applyFill="1" applyBorder="1" applyAlignment="1" applyProtection="1">
      <alignment horizontal="center" vertical="center"/>
    </xf>
    <xf numFmtId="2" fontId="3" fillId="0" borderId="1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vertical="center" wrapText="1"/>
    </xf>
    <xf numFmtId="0" fontId="2" fillId="0" borderId="13" xfId="0" applyNumberFormat="1" applyFont="1" applyFill="1" applyBorder="1" applyAlignment="1" applyProtection="1">
      <alignment vertical="center" wrapText="1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2" fillId="0" borderId="16" xfId="0" applyNumberFormat="1" applyFont="1" applyFill="1" applyBorder="1" applyAlignment="1" applyProtection="1">
      <alignment vertical="center"/>
    </xf>
    <xf numFmtId="0" fontId="12" fillId="0" borderId="0" xfId="1" applyFont="1" applyAlignment="1"/>
    <xf numFmtId="0" fontId="11" fillId="0" borderId="0" xfId="1"/>
    <xf numFmtId="0" fontId="13" fillId="0" borderId="0" xfId="1" applyFont="1" applyAlignment="1"/>
    <xf numFmtId="0" fontId="14" fillId="0" borderId="0" xfId="1" applyFont="1"/>
    <xf numFmtId="0" fontId="16" fillId="0" borderId="0" xfId="0" applyNumberFormat="1" applyFont="1" applyFill="1" applyBorder="1" applyAlignment="1" applyProtection="1">
      <alignment horizontal="center" vertical="top"/>
    </xf>
    <xf numFmtId="0" fontId="16" fillId="0" borderId="9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horizontal="center"/>
    </xf>
    <xf numFmtId="0" fontId="15" fillId="0" borderId="0" xfId="1" applyFont="1"/>
    <xf numFmtId="0" fontId="16" fillId="0" borderId="24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6" fillId="0" borderId="26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0" fontId="15" fillId="0" borderId="28" xfId="1" applyFont="1" applyBorder="1" applyAlignment="1">
      <alignment vertical="center"/>
    </xf>
    <xf numFmtId="4" fontId="15" fillId="0" borderId="29" xfId="2" applyNumberFormat="1" applyFont="1" applyBorder="1" applyAlignment="1">
      <alignment horizontal="center" vertical="center"/>
    </xf>
    <xf numFmtId="0" fontId="15" fillId="0" borderId="30" xfId="1" applyFont="1" applyBorder="1" applyAlignment="1">
      <alignment horizontal="center" vertical="center"/>
    </xf>
    <xf numFmtId="0" fontId="15" fillId="0" borderId="1" xfId="1" applyFont="1" applyBorder="1" applyAlignment="1">
      <alignment vertical="center"/>
    </xf>
    <xf numFmtId="4" fontId="15" fillId="0" borderId="7" xfId="2" applyNumberFormat="1" applyFont="1" applyBorder="1" applyAlignment="1">
      <alignment horizontal="center" vertical="center"/>
    </xf>
    <xf numFmtId="0" fontId="15" fillId="0" borderId="31" xfId="1" applyFont="1" applyBorder="1" applyAlignment="1">
      <alignment horizontal="center" vertical="center"/>
    </xf>
    <xf numFmtId="0" fontId="15" fillId="0" borderId="32" xfId="1" applyFont="1" applyBorder="1" applyAlignment="1">
      <alignment vertical="center"/>
    </xf>
    <xf numFmtId="4" fontId="15" fillId="0" borderId="33" xfId="2" applyNumberFormat="1" applyFont="1" applyBorder="1" applyAlignment="1">
      <alignment horizontal="center" vertical="center"/>
    </xf>
    <xf numFmtId="0" fontId="16" fillId="0" borderId="34" xfId="1" applyFont="1" applyBorder="1" applyAlignment="1">
      <alignment horizontal="right"/>
    </xf>
    <xf numFmtId="0" fontId="16" fillId="0" borderId="35" xfId="1" applyFont="1" applyBorder="1" applyAlignment="1">
      <alignment horizontal="right"/>
    </xf>
    <xf numFmtId="4" fontId="16" fillId="0" borderId="36" xfId="2" applyNumberFormat="1" applyFont="1" applyBorder="1" applyAlignment="1">
      <alignment horizontal="center"/>
    </xf>
    <xf numFmtId="0" fontId="16" fillId="0" borderId="37" xfId="1" applyFont="1" applyBorder="1" applyAlignment="1">
      <alignment horizontal="right"/>
    </xf>
    <xf numFmtId="0" fontId="16" fillId="0" borderId="13" xfId="1" applyFont="1" applyBorder="1" applyAlignment="1">
      <alignment horizontal="right"/>
    </xf>
    <xf numFmtId="4" fontId="16" fillId="0" borderId="7" xfId="2" applyNumberFormat="1" applyFont="1" applyBorder="1" applyAlignment="1">
      <alignment horizontal="center"/>
    </xf>
    <xf numFmtId="0" fontId="16" fillId="0" borderId="38" xfId="1" applyFont="1" applyBorder="1" applyAlignment="1">
      <alignment horizontal="right"/>
    </xf>
    <xf numFmtId="0" fontId="16" fillId="0" borderId="39" xfId="1" applyFont="1" applyBorder="1" applyAlignment="1">
      <alignment horizontal="right"/>
    </xf>
    <xf numFmtId="4" fontId="16" fillId="0" borderId="33" xfId="2" applyNumberFormat="1" applyFont="1" applyBorder="1" applyAlignment="1">
      <alignment horizontal="center"/>
    </xf>
  </cellXfs>
  <cellStyles count="3">
    <cellStyle name="Dziesiętny 2" xfId="2"/>
    <cellStyle name="Normalny" xfId="0" builtinId="0"/>
    <cellStyle name="Normalny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view="pageBreakPreview" zoomScaleNormal="100" zoomScaleSheetLayoutView="100" workbookViewId="0">
      <selection activeCell="C23" sqref="C23"/>
    </sheetView>
  </sheetViews>
  <sheetFormatPr defaultRowHeight="12.75" x14ac:dyDescent="0.2"/>
  <cols>
    <col min="1" max="1" width="9.140625" style="82"/>
    <col min="2" max="2" width="65.85546875" style="82" customWidth="1"/>
    <col min="3" max="3" width="19.28515625" style="82" customWidth="1"/>
    <col min="4" max="257" width="9.140625" style="82"/>
    <col min="258" max="258" width="65.85546875" style="82" customWidth="1"/>
    <col min="259" max="259" width="19.28515625" style="82" customWidth="1"/>
    <col min="260" max="513" width="9.140625" style="82"/>
    <col min="514" max="514" width="65.85546875" style="82" customWidth="1"/>
    <col min="515" max="515" width="19.28515625" style="82" customWidth="1"/>
    <col min="516" max="769" width="9.140625" style="82"/>
    <col min="770" max="770" width="65.85546875" style="82" customWidth="1"/>
    <col min="771" max="771" width="19.28515625" style="82" customWidth="1"/>
    <col min="772" max="1025" width="9.140625" style="82"/>
    <col min="1026" max="1026" width="65.85546875" style="82" customWidth="1"/>
    <col min="1027" max="1027" width="19.28515625" style="82" customWidth="1"/>
    <col min="1028" max="1281" width="9.140625" style="82"/>
    <col min="1282" max="1282" width="65.85546875" style="82" customWidth="1"/>
    <col min="1283" max="1283" width="19.28515625" style="82" customWidth="1"/>
    <col min="1284" max="1537" width="9.140625" style="82"/>
    <col min="1538" max="1538" width="65.85546875" style="82" customWidth="1"/>
    <col min="1539" max="1539" width="19.28515625" style="82" customWidth="1"/>
    <col min="1540" max="1793" width="9.140625" style="82"/>
    <col min="1794" max="1794" width="65.85546875" style="82" customWidth="1"/>
    <col min="1795" max="1795" width="19.28515625" style="82" customWidth="1"/>
    <col min="1796" max="2049" width="9.140625" style="82"/>
    <col min="2050" max="2050" width="65.85546875" style="82" customWidth="1"/>
    <col min="2051" max="2051" width="19.28515625" style="82" customWidth="1"/>
    <col min="2052" max="2305" width="9.140625" style="82"/>
    <col min="2306" max="2306" width="65.85546875" style="82" customWidth="1"/>
    <col min="2307" max="2307" width="19.28515625" style="82" customWidth="1"/>
    <col min="2308" max="2561" width="9.140625" style="82"/>
    <col min="2562" max="2562" width="65.85546875" style="82" customWidth="1"/>
    <col min="2563" max="2563" width="19.28515625" style="82" customWidth="1"/>
    <col min="2564" max="2817" width="9.140625" style="82"/>
    <col min="2818" max="2818" width="65.85546875" style="82" customWidth="1"/>
    <col min="2819" max="2819" width="19.28515625" style="82" customWidth="1"/>
    <col min="2820" max="3073" width="9.140625" style="82"/>
    <col min="3074" max="3074" width="65.85546875" style="82" customWidth="1"/>
    <col min="3075" max="3075" width="19.28515625" style="82" customWidth="1"/>
    <col min="3076" max="3329" width="9.140625" style="82"/>
    <col min="3330" max="3330" width="65.85546875" style="82" customWidth="1"/>
    <col min="3331" max="3331" width="19.28515625" style="82" customWidth="1"/>
    <col min="3332" max="3585" width="9.140625" style="82"/>
    <col min="3586" max="3586" width="65.85546875" style="82" customWidth="1"/>
    <col min="3587" max="3587" width="19.28515625" style="82" customWidth="1"/>
    <col min="3588" max="3841" width="9.140625" style="82"/>
    <col min="3842" max="3842" width="65.85546875" style="82" customWidth="1"/>
    <col min="3843" max="3843" width="19.28515625" style="82" customWidth="1"/>
    <col min="3844" max="4097" width="9.140625" style="82"/>
    <col min="4098" max="4098" width="65.85546875" style="82" customWidth="1"/>
    <col min="4099" max="4099" width="19.28515625" style="82" customWidth="1"/>
    <col min="4100" max="4353" width="9.140625" style="82"/>
    <col min="4354" max="4354" width="65.85546875" style="82" customWidth="1"/>
    <col min="4355" max="4355" width="19.28515625" style="82" customWidth="1"/>
    <col min="4356" max="4609" width="9.140625" style="82"/>
    <col min="4610" max="4610" width="65.85546875" style="82" customWidth="1"/>
    <col min="4611" max="4611" width="19.28515625" style="82" customWidth="1"/>
    <col min="4612" max="4865" width="9.140625" style="82"/>
    <col min="4866" max="4866" width="65.85546875" style="82" customWidth="1"/>
    <col min="4867" max="4867" width="19.28515625" style="82" customWidth="1"/>
    <col min="4868" max="5121" width="9.140625" style="82"/>
    <col min="5122" max="5122" width="65.85546875" style="82" customWidth="1"/>
    <col min="5123" max="5123" width="19.28515625" style="82" customWidth="1"/>
    <col min="5124" max="5377" width="9.140625" style="82"/>
    <col min="5378" max="5378" width="65.85546875" style="82" customWidth="1"/>
    <col min="5379" max="5379" width="19.28515625" style="82" customWidth="1"/>
    <col min="5380" max="5633" width="9.140625" style="82"/>
    <col min="5634" max="5634" width="65.85546875" style="82" customWidth="1"/>
    <col min="5635" max="5635" width="19.28515625" style="82" customWidth="1"/>
    <col min="5636" max="5889" width="9.140625" style="82"/>
    <col min="5890" max="5890" width="65.85546875" style="82" customWidth="1"/>
    <col min="5891" max="5891" width="19.28515625" style="82" customWidth="1"/>
    <col min="5892" max="6145" width="9.140625" style="82"/>
    <col min="6146" max="6146" width="65.85546875" style="82" customWidth="1"/>
    <col min="6147" max="6147" width="19.28515625" style="82" customWidth="1"/>
    <col min="6148" max="6401" width="9.140625" style="82"/>
    <col min="6402" max="6402" width="65.85546875" style="82" customWidth="1"/>
    <col min="6403" max="6403" width="19.28515625" style="82" customWidth="1"/>
    <col min="6404" max="6657" width="9.140625" style="82"/>
    <col min="6658" max="6658" width="65.85546875" style="82" customWidth="1"/>
    <col min="6659" max="6659" width="19.28515625" style="82" customWidth="1"/>
    <col min="6660" max="6913" width="9.140625" style="82"/>
    <col min="6914" max="6914" width="65.85546875" style="82" customWidth="1"/>
    <col min="6915" max="6915" width="19.28515625" style="82" customWidth="1"/>
    <col min="6916" max="7169" width="9.140625" style="82"/>
    <col min="7170" max="7170" width="65.85546875" style="82" customWidth="1"/>
    <col min="7171" max="7171" width="19.28515625" style="82" customWidth="1"/>
    <col min="7172" max="7425" width="9.140625" style="82"/>
    <col min="7426" max="7426" width="65.85546875" style="82" customWidth="1"/>
    <col min="7427" max="7427" width="19.28515625" style="82" customWidth="1"/>
    <col min="7428" max="7681" width="9.140625" style="82"/>
    <col min="7682" max="7682" width="65.85546875" style="82" customWidth="1"/>
    <col min="7683" max="7683" width="19.28515625" style="82" customWidth="1"/>
    <col min="7684" max="7937" width="9.140625" style="82"/>
    <col min="7938" max="7938" width="65.85546875" style="82" customWidth="1"/>
    <col min="7939" max="7939" width="19.28515625" style="82" customWidth="1"/>
    <col min="7940" max="8193" width="9.140625" style="82"/>
    <col min="8194" max="8194" width="65.85546875" style="82" customWidth="1"/>
    <col min="8195" max="8195" width="19.28515625" style="82" customWidth="1"/>
    <col min="8196" max="8449" width="9.140625" style="82"/>
    <col min="8450" max="8450" width="65.85546875" style="82" customWidth="1"/>
    <col min="8451" max="8451" width="19.28515625" style="82" customWidth="1"/>
    <col min="8452" max="8705" width="9.140625" style="82"/>
    <col min="8706" max="8706" width="65.85546875" style="82" customWidth="1"/>
    <col min="8707" max="8707" width="19.28515625" style="82" customWidth="1"/>
    <col min="8708" max="8961" width="9.140625" style="82"/>
    <col min="8962" max="8962" width="65.85546875" style="82" customWidth="1"/>
    <col min="8963" max="8963" width="19.28515625" style="82" customWidth="1"/>
    <col min="8964" max="9217" width="9.140625" style="82"/>
    <col min="9218" max="9218" width="65.85546875" style="82" customWidth="1"/>
    <col min="9219" max="9219" width="19.28515625" style="82" customWidth="1"/>
    <col min="9220" max="9473" width="9.140625" style="82"/>
    <col min="9474" max="9474" width="65.85546875" style="82" customWidth="1"/>
    <col min="9475" max="9475" width="19.28515625" style="82" customWidth="1"/>
    <col min="9476" max="9729" width="9.140625" style="82"/>
    <col min="9730" max="9730" width="65.85546875" style="82" customWidth="1"/>
    <col min="9731" max="9731" width="19.28515625" style="82" customWidth="1"/>
    <col min="9732" max="9985" width="9.140625" style="82"/>
    <col min="9986" max="9986" width="65.85546875" style="82" customWidth="1"/>
    <col min="9987" max="9987" width="19.28515625" style="82" customWidth="1"/>
    <col min="9988" max="10241" width="9.140625" style="82"/>
    <col min="10242" max="10242" width="65.85546875" style="82" customWidth="1"/>
    <col min="10243" max="10243" width="19.28515625" style="82" customWidth="1"/>
    <col min="10244" max="10497" width="9.140625" style="82"/>
    <col min="10498" max="10498" width="65.85546875" style="82" customWidth="1"/>
    <col min="10499" max="10499" width="19.28515625" style="82" customWidth="1"/>
    <col min="10500" max="10753" width="9.140625" style="82"/>
    <col min="10754" max="10754" width="65.85546875" style="82" customWidth="1"/>
    <col min="10755" max="10755" width="19.28515625" style="82" customWidth="1"/>
    <col min="10756" max="11009" width="9.140625" style="82"/>
    <col min="11010" max="11010" width="65.85546875" style="82" customWidth="1"/>
    <col min="11011" max="11011" width="19.28515625" style="82" customWidth="1"/>
    <col min="11012" max="11265" width="9.140625" style="82"/>
    <col min="11266" max="11266" width="65.85546875" style="82" customWidth="1"/>
    <col min="11267" max="11267" width="19.28515625" style="82" customWidth="1"/>
    <col min="11268" max="11521" width="9.140625" style="82"/>
    <col min="11522" max="11522" width="65.85546875" style="82" customWidth="1"/>
    <col min="11523" max="11523" width="19.28515625" style="82" customWidth="1"/>
    <col min="11524" max="11777" width="9.140625" style="82"/>
    <col min="11778" max="11778" width="65.85546875" style="82" customWidth="1"/>
    <col min="11779" max="11779" width="19.28515625" style="82" customWidth="1"/>
    <col min="11780" max="12033" width="9.140625" style="82"/>
    <col min="12034" max="12034" width="65.85546875" style="82" customWidth="1"/>
    <col min="12035" max="12035" width="19.28515625" style="82" customWidth="1"/>
    <col min="12036" max="12289" width="9.140625" style="82"/>
    <col min="12290" max="12290" width="65.85546875" style="82" customWidth="1"/>
    <col min="12291" max="12291" width="19.28515625" style="82" customWidth="1"/>
    <col min="12292" max="12545" width="9.140625" style="82"/>
    <col min="12546" max="12546" width="65.85546875" style="82" customWidth="1"/>
    <col min="12547" max="12547" width="19.28515625" style="82" customWidth="1"/>
    <col min="12548" max="12801" width="9.140625" style="82"/>
    <col min="12802" max="12802" width="65.85546875" style="82" customWidth="1"/>
    <col min="12803" max="12803" width="19.28515625" style="82" customWidth="1"/>
    <col min="12804" max="13057" width="9.140625" style="82"/>
    <col min="13058" max="13058" width="65.85546875" style="82" customWidth="1"/>
    <col min="13059" max="13059" width="19.28515625" style="82" customWidth="1"/>
    <col min="13060" max="13313" width="9.140625" style="82"/>
    <col min="13314" max="13314" width="65.85546875" style="82" customWidth="1"/>
    <col min="13315" max="13315" width="19.28515625" style="82" customWidth="1"/>
    <col min="13316" max="13569" width="9.140625" style="82"/>
    <col min="13570" max="13570" width="65.85546875" style="82" customWidth="1"/>
    <col min="13571" max="13571" width="19.28515625" style="82" customWidth="1"/>
    <col min="13572" max="13825" width="9.140625" style="82"/>
    <col min="13826" max="13826" width="65.85546875" style="82" customWidth="1"/>
    <col min="13827" max="13827" width="19.28515625" style="82" customWidth="1"/>
    <col min="13828" max="14081" width="9.140625" style="82"/>
    <col min="14082" max="14082" width="65.85546875" style="82" customWidth="1"/>
    <col min="14083" max="14083" width="19.28515625" style="82" customWidth="1"/>
    <col min="14084" max="14337" width="9.140625" style="82"/>
    <col min="14338" max="14338" width="65.85546875" style="82" customWidth="1"/>
    <col min="14339" max="14339" width="19.28515625" style="82" customWidth="1"/>
    <col min="14340" max="14593" width="9.140625" style="82"/>
    <col min="14594" max="14594" width="65.85546875" style="82" customWidth="1"/>
    <col min="14595" max="14595" width="19.28515625" style="82" customWidth="1"/>
    <col min="14596" max="14849" width="9.140625" style="82"/>
    <col min="14850" max="14850" width="65.85546875" style="82" customWidth="1"/>
    <col min="14851" max="14851" width="19.28515625" style="82" customWidth="1"/>
    <col min="14852" max="15105" width="9.140625" style="82"/>
    <col min="15106" max="15106" width="65.85546875" style="82" customWidth="1"/>
    <col min="15107" max="15107" width="19.28515625" style="82" customWidth="1"/>
    <col min="15108" max="15361" width="9.140625" style="82"/>
    <col min="15362" max="15362" width="65.85546875" style="82" customWidth="1"/>
    <col min="15363" max="15363" width="19.28515625" style="82" customWidth="1"/>
    <col min="15364" max="15617" width="9.140625" style="82"/>
    <col min="15618" max="15618" width="65.85546875" style="82" customWidth="1"/>
    <col min="15619" max="15619" width="19.28515625" style="82" customWidth="1"/>
    <col min="15620" max="15873" width="9.140625" style="82"/>
    <col min="15874" max="15874" width="65.85546875" style="82" customWidth="1"/>
    <col min="15875" max="15875" width="19.28515625" style="82" customWidth="1"/>
    <col min="15876" max="16129" width="9.140625" style="82"/>
    <col min="16130" max="16130" width="65.85546875" style="82" customWidth="1"/>
    <col min="16131" max="16131" width="19.28515625" style="82" customWidth="1"/>
    <col min="16132" max="16384" width="9.140625" style="82"/>
  </cols>
  <sheetData>
    <row r="1" spans="1:4" ht="37.5" customHeight="1" x14ac:dyDescent="0.2">
      <c r="A1" s="89" t="s">
        <v>260</v>
      </c>
      <c r="B1" s="89"/>
      <c r="C1" s="89"/>
      <c r="D1" s="81"/>
    </row>
    <row r="2" spans="1:4" ht="25.5" customHeight="1" x14ac:dyDescent="0.25">
      <c r="A2" s="90" t="s">
        <v>255</v>
      </c>
      <c r="B2" s="90"/>
      <c r="C2" s="90"/>
      <c r="D2" s="83"/>
    </row>
    <row r="3" spans="1:4" ht="21.75" customHeight="1" x14ac:dyDescent="0.25">
      <c r="A3" s="91" t="s">
        <v>256</v>
      </c>
      <c r="B3" s="91"/>
      <c r="C3" s="91"/>
      <c r="D3" s="83"/>
    </row>
    <row r="4" spans="1:4" ht="15.75" thickBot="1" x14ac:dyDescent="0.25">
      <c r="A4" s="92"/>
      <c r="B4" s="92"/>
      <c r="C4" s="92"/>
    </row>
    <row r="5" spans="1:4" ht="18.75" customHeight="1" thickBot="1" x14ac:dyDescent="0.25">
      <c r="A5" s="93" t="s">
        <v>0</v>
      </c>
      <c r="B5" s="94" t="s">
        <v>257</v>
      </c>
      <c r="C5" s="95" t="s">
        <v>5</v>
      </c>
    </row>
    <row r="6" spans="1:4" ht="18.75" customHeight="1" x14ac:dyDescent="0.2">
      <c r="A6" s="96">
        <v>1</v>
      </c>
      <c r="B6" s="97" t="str">
        <f>'br. drogowa'!A3</f>
        <v>Branża drogowa</v>
      </c>
      <c r="C6" s="98">
        <f>'br. drogowa'!G115</f>
        <v>0</v>
      </c>
    </row>
    <row r="7" spans="1:4" ht="18.75" customHeight="1" x14ac:dyDescent="0.2">
      <c r="A7" s="99">
        <v>2</v>
      </c>
      <c r="B7" s="100" t="str">
        <f>'br. sanitarna'!A3</f>
        <v>Branża sanitarna</v>
      </c>
      <c r="C7" s="101">
        <f>'br. sanitarna'!G57</f>
        <v>0</v>
      </c>
    </row>
    <row r="8" spans="1:4" ht="18.75" customHeight="1" thickBot="1" x14ac:dyDescent="0.25">
      <c r="A8" s="102">
        <v>3</v>
      </c>
      <c r="B8" s="103" t="str">
        <f>'br. telekomunikacyjna'!A3</f>
        <v>Branża telekomunikacyjna</v>
      </c>
      <c r="C8" s="104">
        <f>'br. telekomunikacyjna'!G22</f>
        <v>0</v>
      </c>
    </row>
    <row r="9" spans="1:4" ht="18.75" customHeight="1" x14ac:dyDescent="0.25">
      <c r="A9" s="105" t="s">
        <v>258</v>
      </c>
      <c r="B9" s="106"/>
      <c r="C9" s="107">
        <f>SUM(C6:C8)</f>
        <v>0</v>
      </c>
    </row>
    <row r="10" spans="1:4" ht="18.75" customHeight="1" x14ac:dyDescent="0.25">
      <c r="A10" s="108" t="s">
        <v>264</v>
      </c>
      <c r="B10" s="109"/>
      <c r="C10" s="110">
        <f>ROUND(C9*0.23,2)</f>
        <v>0</v>
      </c>
    </row>
    <row r="11" spans="1:4" ht="18.75" customHeight="1" thickBot="1" x14ac:dyDescent="0.3">
      <c r="A11" s="111" t="s">
        <v>259</v>
      </c>
      <c r="B11" s="112"/>
      <c r="C11" s="113">
        <f>C9+C10</f>
        <v>0</v>
      </c>
    </row>
    <row r="12" spans="1:4" ht="15" x14ac:dyDescent="0.2">
      <c r="A12" s="84"/>
      <c r="B12" s="84"/>
      <c r="C12" s="84"/>
    </row>
    <row r="13" spans="1:4" ht="15" x14ac:dyDescent="0.2">
      <c r="A13" s="84"/>
      <c r="B13" s="84"/>
      <c r="C13" s="84"/>
    </row>
    <row r="14" spans="1:4" ht="15" x14ac:dyDescent="0.2">
      <c r="A14" s="84"/>
      <c r="B14" s="84"/>
      <c r="C14" s="84"/>
    </row>
    <row r="15" spans="1:4" ht="15" x14ac:dyDescent="0.2">
      <c r="A15" s="84"/>
      <c r="B15" s="84"/>
      <c r="C15" s="84"/>
    </row>
    <row r="16" spans="1:4" ht="15" x14ac:dyDescent="0.2">
      <c r="A16" s="84"/>
      <c r="B16" s="84"/>
      <c r="C16" s="84"/>
    </row>
    <row r="17" spans="1:3" ht="15" x14ac:dyDescent="0.2">
      <c r="A17" s="84"/>
      <c r="B17" s="84"/>
      <c r="C17" s="84"/>
    </row>
    <row r="18" spans="1:3" ht="15" x14ac:dyDescent="0.2">
      <c r="A18" s="84"/>
      <c r="B18" s="84"/>
      <c r="C18" s="84"/>
    </row>
    <row r="19" spans="1:3" ht="15" x14ac:dyDescent="0.2">
      <c r="A19" s="84"/>
      <c r="B19" s="84"/>
      <c r="C19" s="84"/>
    </row>
    <row r="20" spans="1:3" ht="15" x14ac:dyDescent="0.2">
      <c r="A20" s="84"/>
      <c r="B20" s="84"/>
      <c r="C20" s="84"/>
    </row>
    <row r="21" spans="1:3" ht="15" x14ac:dyDescent="0.2">
      <c r="A21" s="84"/>
      <c r="B21" s="84"/>
      <c r="C21" s="84"/>
    </row>
    <row r="22" spans="1:3" ht="15" x14ac:dyDescent="0.2">
      <c r="A22" s="84"/>
      <c r="B22" s="84"/>
      <c r="C22" s="84"/>
    </row>
    <row r="23" spans="1:3" ht="15" x14ac:dyDescent="0.2">
      <c r="A23" s="84"/>
      <c r="B23" s="84"/>
      <c r="C23" s="84"/>
    </row>
    <row r="24" spans="1:3" ht="15" x14ac:dyDescent="0.2">
      <c r="A24" s="84"/>
      <c r="B24" s="84"/>
      <c r="C24" s="84"/>
    </row>
    <row r="25" spans="1:3" ht="15" x14ac:dyDescent="0.2">
      <c r="A25" s="84"/>
      <c r="B25" s="84"/>
      <c r="C25" s="84"/>
    </row>
    <row r="26" spans="1:3" ht="15" x14ac:dyDescent="0.2">
      <c r="A26" s="84"/>
      <c r="B26" s="84"/>
      <c r="C26" s="84"/>
    </row>
    <row r="27" spans="1:3" ht="15" x14ac:dyDescent="0.2">
      <c r="A27" s="84"/>
      <c r="B27" s="84"/>
      <c r="C27" s="84"/>
    </row>
    <row r="28" spans="1:3" ht="15" x14ac:dyDescent="0.2">
      <c r="A28" s="84"/>
      <c r="B28" s="84"/>
      <c r="C28" s="84"/>
    </row>
    <row r="29" spans="1:3" ht="15" x14ac:dyDescent="0.2">
      <c r="A29" s="84"/>
      <c r="B29" s="84"/>
      <c r="C29" s="84"/>
    </row>
  </sheetData>
  <mergeCells count="6">
    <mergeCell ref="A1:C1"/>
    <mergeCell ref="A2:C2"/>
    <mergeCell ref="A3:C3"/>
    <mergeCell ref="A9:B9"/>
    <mergeCell ref="A10:B10"/>
    <mergeCell ref="A11:B11"/>
  </mergeCells>
  <conditionalFormatting sqref="C6:C11">
    <cfRule type="cellIs" dxfId="3" priority="1" stopIfTrue="1" operator="equal">
      <formula>0</formula>
    </cfRule>
  </conditionalFormatting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view="pageBreakPreview" zoomScaleNormal="100" zoomScaleSheetLayoutView="100" workbookViewId="0">
      <selection activeCell="K8" sqref="K8"/>
    </sheetView>
  </sheetViews>
  <sheetFormatPr defaultRowHeight="12.75" x14ac:dyDescent="0.2"/>
  <cols>
    <col min="1" max="1" width="5.7109375" style="4" customWidth="1"/>
    <col min="2" max="2" width="10.7109375" style="2" customWidth="1"/>
    <col min="3" max="3" width="45.7109375" style="5" customWidth="1"/>
    <col min="4" max="4" width="8.7109375" customWidth="1"/>
    <col min="5" max="5" width="8.7109375" style="7" customWidth="1"/>
    <col min="6" max="6" width="11.7109375" style="3" customWidth="1"/>
    <col min="7" max="7" width="12.7109375" customWidth="1"/>
    <col min="8" max="8" width="18.7109375" customWidth="1"/>
    <col min="10" max="10" width="10.28515625" bestFit="1" customWidth="1"/>
  </cols>
  <sheetData>
    <row r="1" spans="1:7" s="8" customFormat="1" ht="39.950000000000003" customHeight="1" x14ac:dyDescent="0.2">
      <c r="A1" s="87" t="s">
        <v>260</v>
      </c>
      <c r="B1" s="88"/>
      <c r="C1" s="88"/>
      <c r="D1" s="88"/>
      <c r="E1" s="88"/>
      <c r="F1" s="88"/>
      <c r="G1" s="88"/>
    </row>
    <row r="2" spans="1:7" ht="18" customHeight="1" x14ac:dyDescent="0.2">
      <c r="A2" s="85" t="s">
        <v>255</v>
      </c>
      <c r="B2" s="85"/>
      <c r="C2" s="85"/>
      <c r="D2" s="85"/>
      <c r="E2" s="85"/>
      <c r="F2" s="85"/>
      <c r="G2" s="85"/>
    </row>
    <row r="3" spans="1:7" ht="27" customHeight="1" x14ac:dyDescent="0.2">
      <c r="A3" s="86" t="s">
        <v>261</v>
      </c>
      <c r="B3" s="86"/>
      <c r="C3" s="86"/>
      <c r="D3" s="86"/>
      <c r="E3" s="86"/>
      <c r="F3" s="86"/>
      <c r="G3" s="86"/>
    </row>
    <row r="4" spans="1:7" ht="24" x14ac:dyDescent="0.2">
      <c r="A4" s="24" t="s">
        <v>0</v>
      </c>
      <c r="B4" s="24" t="s">
        <v>10</v>
      </c>
      <c r="C4" s="9" t="s">
        <v>1</v>
      </c>
      <c r="D4" s="1" t="s">
        <v>8</v>
      </c>
      <c r="E4" s="6" t="s">
        <v>3</v>
      </c>
      <c r="F4" s="10" t="s">
        <v>4</v>
      </c>
      <c r="G4" s="24" t="s">
        <v>5</v>
      </c>
    </row>
    <row r="5" spans="1:7" x14ac:dyDescent="0.2">
      <c r="A5" s="24"/>
      <c r="B5" s="73" t="s">
        <v>229</v>
      </c>
      <c r="C5" s="74"/>
      <c r="D5" s="74"/>
      <c r="E5" s="74"/>
      <c r="F5" s="74"/>
      <c r="G5" s="75"/>
    </row>
    <row r="6" spans="1:7" ht="24" x14ac:dyDescent="0.2">
      <c r="A6" s="12">
        <v>1</v>
      </c>
      <c r="B6" s="24" t="s">
        <v>22</v>
      </c>
      <c r="C6" s="13" t="s">
        <v>23</v>
      </c>
      <c r="D6" s="14" t="s">
        <v>24</v>
      </c>
      <c r="E6" s="49">
        <v>1</v>
      </c>
      <c r="F6" s="48"/>
      <c r="G6" s="48">
        <f>ROUND(E6*F6,2)</f>
        <v>0</v>
      </c>
    </row>
    <row r="7" spans="1:7" ht="20.100000000000001" customHeight="1" x14ac:dyDescent="0.2">
      <c r="A7" s="33" t="s">
        <v>43</v>
      </c>
      <c r="B7" s="34"/>
      <c r="C7" s="34"/>
      <c r="D7" s="34"/>
      <c r="E7" s="34"/>
      <c r="F7" s="34"/>
      <c r="G7" s="35"/>
    </row>
    <row r="8" spans="1:7" s="8" customFormat="1" ht="28.15" customHeight="1" x14ac:dyDescent="0.2">
      <c r="A8" s="24"/>
      <c r="B8" s="73" t="s">
        <v>254</v>
      </c>
      <c r="C8" s="74"/>
      <c r="D8" s="74"/>
      <c r="E8" s="74"/>
      <c r="F8" s="74"/>
      <c r="G8" s="75"/>
    </row>
    <row r="9" spans="1:7" s="8" customFormat="1" ht="15" customHeight="1" x14ac:dyDescent="0.2">
      <c r="A9" s="14">
        <v>2</v>
      </c>
      <c r="B9" s="15" t="s">
        <v>25</v>
      </c>
      <c r="C9" s="16" t="s">
        <v>26</v>
      </c>
      <c r="D9" s="14" t="s">
        <v>24</v>
      </c>
      <c r="E9" s="49">
        <v>1</v>
      </c>
      <c r="F9" s="48"/>
      <c r="G9" s="48">
        <f t="shared" ref="G9:G10" si="0">ROUND(E9*F9,2)</f>
        <v>0</v>
      </c>
    </row>
    <row r="10" spans="1:7" ht="38.25" customHeight="1" x14ac:dyDescent="0.2">
      <c r="A10" s="17">
        <v>3</v>
      </c>
      <c r="B10" s="1" t="s">
        <v>25</v>
      </c>
      <c r="C10" s="11" t="s">
        <v>27</v>
      </c>
      <c r="D10" s="12" t="s">
        <v>2</v>
      </c>
      <c r="E10" s="50">
        <v>0.78900000000000003</v>
      </c>
      <c r="F10" s="51"/>
      <c r="G10" s="51">
        <f t="shared" si="0"/>
        <v>0</v>
      </c>
    </row>
    <row r="11" spans="1:7" x14ac:dyDescent="0.2">
      <c r="A11" s="24"/>
      <c r="B11" s="73" t="s">
        <v>228</v>
      </c>
      <c r="C11" s="74"/>
      <c r="D11" s="74"/>
      <c r="E11" s="74"/>
      <c r="F11" s="74"/>
      <c r="G11" s="75"/>
    </row>
    <row r="12" spans="1:7" x14ac:dyDescent="0.2">
      <c r="A12" s="12">
        <v>4</v>
      </c>
      <c r="B12" s="1" t="s">
        <v>35</v>
      </c>
      <c r="C12" s="19" t="s">
        <v>114</v>
      </c>
      <c r="D12" s="12" t="s">
        <v>6</v>
      </c>
      <c r="E12" s="52">
        <v>1</v>
      </c>
      <c r="F12" s="53"/>
      <c r="G12" s="53">
        <f t="shared" ref="G12:G22" si="1">ROUND(E12*F12,2)</f>
        <v>0</v>
      </c>
    </row>
    <row r="13" spans="1:7" x14ac:dyDescent="0.2">
      <c r="A13" s="12">
        <v>5</v>
      </c>
      <c r="B13" s="1" t="s">
        <v>35</v>
      </c>
      <c r="C13" s="19" t="s">
        <v>115</v>
      </c>
      <c r="D13" s="12" t="s">
        <v>6</v>
      </c>
      <c r="E13" s="52">
        <v>1</v>
      </c>
      <c r="F13" s="53"/>
      <c r="G13" s="53">
        <f t="shared" si="1"/>
        <v>0</v>
      </c>
    </row>
    <row r="14" spans="1:7" x14ac:dyDescent="0.2">
      <c r="A14" s="12">
        <v>6</v>
      </c>
      <c r="B14" s="1" t="s">
        <v>35</v>
      </c>
      <c r="C14" s="19" t="s">
        <v>120</v>
      </c>
      <c r="D14" s="12" t="s">
        <v>6</v>
      </c>
      <c r="E14" s="52">
        <v>9</v>
      </c>
      <c r="F14" s="54"/>
      <c r="G14" s="53">
        <f t="shared" si="1"/>
        <v>0</v>
      </c>
    </row>
    <row r="15" spans="1:7" x14ac:dyDescent="0.2">
      <c r="A15" s="12">
        <v>7</v>
      </c>
      <c r="B15" s="1" t="s">
        <v>35</v>
      </c>
      <c r="C15" s="19" t="s">
        <v>116</v>
      </c>
      <c r="D15" s="12" t="s">
        <v>6</v>
      </c>
      <c r="E15" s="52">
        <v>9</v>
      </c>
      <c r="F15" s="55"/>
      <c r="G15" s="53">
        <f t="shared" si="1"/>
        <v>0</v>
      </c>
    </row>
    <row r="16" spans="1:7" x14ac:dyDescent="0.2">
      <c r="A16" s="12">
        <v>8</v>
      </c>
      <c r="B16" s="1" t="s">
        <v>35</v>
      </c>
      <c r="C16" s="19" t="s">
        <v>121</v>
      </c>
      <c r="D16" s="12" t="s">
        <v>6</v>
      </c>
      <c r="E16" s="52">
        <v>10</v>
      </c>
      <c r="F16" s="53"/>
      <c r="G16" s="53">
        <f t="shared" si="1"/>
        <v>0</v>
      </c>
    </row>
    <row r="17" spans="1:8" x14ac:dyDescent="0.2">
      <c r="A17" s="12">
        <v>9</v>
      </c>
      <c r="B17" s="1" t="s">
        <v>35</v>
      </c>
      <c r="C17" s="19" t="s">
        <v>117</v>
      </c>
      <c r="D17" s="12" t="s">
        <v>6</v>
      </c>
      <c r="E17" s="52">
        <v>10</v>
      </c>
      <c r="F17" s="53"/>
      <c r="G17" s="53">
        <f t="shared" si="1"/>
        <v>0</v>
      </c>
    </row>
    <row r="18" spans="1:8" x14ac:dyDescent="0.2">
      <c r="A18" s="12">
        <v>10</v>
      </c>
      <c r="B18" s="1" t="s">
        <v>35</v>
      </c>
      <c r="C18" s="19" t="s">
        <v>122</v>
      </c>
      <c r="D18" s="12" t="s">
        <v>6</v>
      </c>
      <c r="E18" s="52">
        <v>4</v>
      </c>
      <c r="F18" s="53"/>
      <c r="G18" s="53">
        <f t="shared" si="1"/>
        <v>0</v>
      </c>
    </row>
    <row r="19" spans="1:8" x14ac:dyDescent="0.2">
      <c r="A19" s="12">
        <v>11</v>
      </c>
      <c r="B19" s="1" t="s">
        <v>35</v>
      </c>
      <c r="C19" s="19" t="s">
        <v>118</v>
      </c>
      <c r="D19" s="12" t="s">
        <v>6</v>
      </c>
      <c r="E19" s="52">
        <v>4</v>
      </c>
      <c r="F19" s="53"/>
      <c r="G19" s="53">
        <f t="shared" si="1"/>
        <v>0</v>
      </c>
    </row>
    <row r="20" spans="1:8" x14ac:dyDescent="0.2">
      <c r="A20" s="12">
        <v>12</v>
      </c>
      <c r="B20" s="1" t="s">
        <v>35</v>
      </c>
      <c r="C20" s="19" t="s">
        <v>123</v>
      </c>
      <c r="D20" s="12" t="s">
        <v>6</v>
      </c>
      <c r="E20" s="52">
        <v>1</v>
      </c>
      <c r="F20" s="53"/>
      <c r="G20" s="53">
        <f t="shared" si="1"/>
        <v>0</v>
      </c>
    </row>
    <row r="21" spans="1:8" x14ac:dyDescent="0.2">
      <c r="A21" s="12">
        <v>13</v>
      </c>
      <c r="B21" s="1" t="s">
        <v>35</v>
      </c>
      <c r="C21" s="19" t="s">
        <v>119</v>
      </c>
      <c r="D21" s="12" t="s">
        <v>6</v>
      </c>
      <c r="E21" s="52">
        <v>1</v>
      </c>
      <c r="F21" s="53"/>
      <c r="G21" s="53">
        <f t="shared" si="1"/>
        <v>0</v>
      </c>
    </row>
    <row r="22" spans="1:8" ht="24" x14ac:dyDescent="0.2">
      <c r="A22" s="12">
        <v>14</v>
      </c>
      <c r="B22" s="1" t="s">
        <v>35</v>
      </c>
      <c r="C22" s="13" t="s">
        <v>95</v>
      </c>
      <c r="D22" s="12" t="s">
        <v>36</v>
      </c>
      <c r="E22" s="53">
        <f>7*25</f>
        <v>175</v>
      </c>
      <c r="F22" s="49"/>
      <c r="G22" s="56">
        <f t="shared" si="1"/>
        <v>0</v>
      </c>
    </row>
    <row r="23" spans="1:8" x14ac:dyDescent="0.2">
      <c r="A23" s="24"/>
      <c r="B23" s="78" t="s">
        <v>230</v>
      </c>
      <c r="C23" s="79"/>
      <c r="D23" s="79"/>
      <c r="E23" s="79"/>
      <c r="F23" s="79"/>
      <c r="G23" s="80"/>
    </row>
    <row r="24" spans="1:8" ht="48" x14ac:dyDescent="0.2">
      <c r="A24" s="12">
        <v>15</v>
      </c>
      <c r="B24" s="1" t="s">
        <v>14</v>
      </c>
      <c r="C24" s="11" t="s">
        <v>101</v>
      </c>
      <c r="D24" s="12" t="s">
        <v>9</v>
      </c>
      <c r="E24" s="53">
        <f>50+57+541</f>
        <v>648</v>
      </c>
      <c r="F24" s="57"/>
      <c r="G24" s="58">
        <f t="shared" ref="G24:G33" si="2">ROUND(E24*F24,2)</f>
        <v>0</v>
      </c>
    </row>
    <row r="25" spans="1:8" ht="72.75" customHeight="1" x14ac:dyDescent="0.2">
      <c r="A25" s="12">
        <v>16</v>
      </c>
      <c r="B25" s="1" t="s">
        <v>14</v>
      </c>
      <c r="C25" s="11" t="s">
        <v>88</v>
      </c>
      <c r="D25" s="12" t="s">
        <v>9</v>
      </c>
      <c r="E25" s="53">
        <v>1331</v>
      </c>
      <c r="F25" s="59"/>
      <c r="G25" s="58">
        <f t="shared" si="2"/>
        <v>0</v>
      </c>
    </row>
    <row r="26" spans="1:8" ht="36" x14ac:dyDescent="0.2">
      <c r="A26" s="12">
        <v>17</v>
      </c>
      <c r="B26" s="1" t="s">
        <v>14</v>
      </c>
      <c r="C26" s="11" t="s">
        <v>100</v>
      </c>
      <c r="D26" s="12" t="s">
        <v>28</v>
      </c>
      <c r="E26" s="53">
        <f>2*790+105+776</f>
        <v>2461</v>
      </c>
      <c r="F26" s="60"/>
      <c r="G26" s="61">
        <f t="shared" si="2"/>
        <v>0</v>
      </c>
    </row>
    <row r="27" spans="1:8" ht="24.75" customHeight="1" x14ac:dyDescent="0.2">
      <c r="A27" s="12">
        <v>18</v>
      </c>
      <c r="B27" s="1" t="s">
        <v>14</v>
      </c>
      <c r="C27" s="20" t="s">
        <v>57</v>
      </c>
      <c r="D27" s="12" t="s">
        <v>28</v>
      </c>
      <c r="E27" s="53">
        <v>361</v>
      </c>
      <c r="F27" s="53"/>
      <c r="G27" s="62">
        <f t="shared" si="2"/>
        <v>0</v>
      </c>
      <c r="H27" s="18"/>
    </row>
    <row r="28" spans="1:8" ht="24" customHeight="1" x14ac:dyDescent="0.2">
      <c r="A28" s="12">
        <v>19</v>
      </c>
      <c r="B28" s="1" t="s">
        <v>14</v>
      </c>
      <c r="C28" s="11" t="s">
        <v>58</v>
      </c>
      <c r="D28" s="12" t="s">
        <v>28</v>
      </c>
      <c r="E28" s="53">
        <v>727</v>
      </c>
      <c r="F28" s="63"/>
      <c r="G28" s="49">
        <f t="shared" si="2"/>
        <v>0</v>
      </c>
    </row>
    <row r="29" spans="1:8" ht="24" x14ac:dyDescent="0.2">
      <c r="A29" s="12">
        <v>20</v>
      </c>
      <c r="B29" s="1" t="s">
        <v>14</v>
      </c>
      <c r="C29" s="11" t="s">
        <v>59</v>
      </c>
      <c r="D29" s="12" t="s">
        <v>9</v>
      </c>
      <c r="E29" s="53">
        <f>350*0.2</f>
        <v>70</v>
      </c>
      <c r="F29" s="63"/>
      <c r="G29" s="49">
        <f t="shared" si="2"/>
        <v>0</v>
      </c>
    </row>
    <row r="30" spans="1:8" x14ac:dyDescent="0.2">
      <c r="A30" s="12">
        <v>21</v>
      </c>
      <c r="B30" s="1" t="s">
        <v>14</v>
      </c>
      <c r="C30" s="13" t="s">
        <v>61</v>
      </c>
      <c r="D30" s="12" t="s">
        <v>6</v>
      </c>
      <c r="E30" s="71">
        <v>1</v>
      </c>
      <c r="F30" s="49"/>
      <c r="G30" s="64">
        <f t="shared" si="2"/>
        <v>0</v>
      </c>
    </row>
    <row r="31" spans="1:8" ht="24" x14ac:dyDescent="0.2">
      <c r="A31" s="12">
        <v>22</v>
      </c>
      <c r="B31" s="1" t="s">
        <v>14</v>
      </c>
      <c r="C31" s="11" t="s">
        <v>51</v>
      </c>
      <c r="D31" s="12" t="s">
        <v>6</v>
      </c>
      <c r="E31" s="53">
        <v>2</v>
      </c>
      <c r="F31" s="51"/>
      <c r="G31" s="49">
        <f t="shared" si="2"/>
        <v>0</v>
      </c>
    </row>
    <row r="32" spans="1:8" x14ac:dyDescent="0.2">
      <c r="A32" s="12">
        <v>23</v>
      </c>
      <c r="B32" s="1" t="s">
        <v>14</v>
      </c>
      <c r="C32" s="11" t="s">
        <v>62</v>
      </c>
      <c r="D32" s="12" t="s">
        <v>6</v>
      </c>
      <c r="E32" s="53">
        <v>1</v>
      </c>
      <c r="F32" s="51"/>
      <c r="G32" s="49">
        <f t="shared" si="2"/>
        <v>0</v>
      </c>
    </row>
    <row r="33" spans="1:8" ht="24" x14ac:dyDescent="0.2">
      <c r="A33" s="12">
        <v>24</v>
      </c>
      <c r="B33" s="1" t="s">
        <v>14</v>
      </c>
      <c r="C33" s="11" t="s">
        <v>52</v>
      </c>
      <c r="D33" s="12" t="s">
        <v>6</v>
      </c>
      <c r="E33" s="53">
        <v>10</v>
      </c>
      <c r="F33" s="51"/>
      <c r="G33" s="49">
        <f t="shared" si="2"/>
        <v>0</v>
      </c>
    </row>
    <row r="34" spans="1:8" ht="20.100000000000001" customHeight="1" x14ac:dyDescent="0.2">
      <c r="A34" s="33" t="s">
        <v>44</v>
      </c>
      <c r="B34" s="34"/>
      <c r="C34" s="34"/>
      <c r="D34" s="34"/>
      <c r="E34" s="34"/>
      <c r="F34" s="34"/>
      <c r="G34" s="35"/>
    </row>
    <row r="35" spans="1:8" x14ac:dyDescent="0.2">
      <c r="A35" s="24"/>
      <c r="B35" s="73" t="s">
        <v>231</v>
      </c>
      <c r="C35" s="74"/>
      <c r="D35" s="74"/>
      <c r="E35" s="74"/>
      <c r="F35" s="74"/>
      <c r="G35" s="75"/>
    </row>
    <row r="36" spans="1:8" ht="24" x14ac:dyDescent="0.2">
      <c r="A36" s="17">
        <v>25</v>
      </c>
      <c r="B36" s="1" t="s">
        <v>12</v>
      </c>
      <c r="C36" s="11" t="s">
        <v>71</v>
      </c>
      <c r="D36" s="12" t="s">
        <v>7</v>
      </c>
      <c r="E36" s="53">
        <v>1030.67</v>
      </c>
      <c r="F36" s="51"/>
      <c r="G36" s="49">
        <f>ROUND(E36*F36,2)</f>
        <v>0</v>
      </c>
      <c r="H36" s="5"/>
    </row>
    <row r="37" spans="1:8" x14ac:dyDescent="0.2">
      <c r="A37" s="24"/>
      <c r="B37" s="73" t="s">
        <v>232</v>
      </c>
      <c r="C37" s="74"/>
      <c r="D37" s="74"/>
      <c r="E37" s="74"/>
      <c r="F37" s="74"/>
      <c r="G37" s="75"/>
      <c r="H37" s="5"/>
    </row>
    <row r="38" spans="1:8" ht="60" x14ac:dyDescent="0.2">
      <c r="A38" s="17">
        <v>26</v>
      </c>
      <c r="B38" s="1" t="s">
        <v>96</v>
      </c>
      <c r="C38" s="11" t="s">
        <v>97</v>
      </c>
      <c r="D38" s="12" t="s">
        <v>7</v>
      </c>
      <c r="E38" s="53">
        <v>245.45</v>
      </c>
      <c r="F38" s="51"/>
      <c r="G38" s="49">
        <f>ROUND(E38*F38,2)</f>
        <v>0</v>
      </c>
      <c r="H38" s="5"/>
    </row>
    <row r="39" spans="1:8" ht="20.100000000000001" customHeight="1" x14ac:dyDescent="0.2">
      <c r="A39" s="33" t="s">
        <v>45</v>
      </c>
      <c r="B39" s="34"/>
      <c r="C39" s="34"/>
      <c r="D39" s="34"/>
      <c r="E39" s="34"/>
      <c r="F39" s="34"/>
      <c r="G39" s="35"/>
      <c r="H39" s="5"/>
    </row>
    <row r="40" spans="1:8" ht="26.65" customHeight="1" x14ac:dyDescent="0.2">
      <c r="A40" s="24"/>
      <c r="B40" s="73" t="s">
        <v>233</v>
      </c>
      <c r="C40" s="74"/>
      <c r="D40" s="74"/>
      <c r="E40" s="74"/>
      <c r="F40" s="74"/>
      <c r="G40" s="75"/>
      <c r="H40" s="5"/>
    </row>
    <row r="41" spans="1:8" ht="36" x14ac:dyDescent="0.2">
      <c r="A41" s="17">
        <v>27</v>
      </c>
      <c r="B41" s="1" t="s">
        <v>42</v>
      </c>
      <c r="C41" s="11" t="s">
        <v>56</v>
      </c>
      <c r="D41" s="12" t="s">
        <v>9</v>
      </c>
      <c r="E41" s="51">
        <f>7*0.5</f>
        <v>3.5</v>
      </c>
      <c r="F41" s="51"/>
      <c r="G41" s="51">
        <f t="shared" ref="G41:G44" si="3">ROUND(E41*F41,2)</f>
        <v>0</v>
      </c>
      <c r="H41" s="5"/>
    </row>
    <row r="42" spans="1:8" ht="48" x14ac:dyDescent="0.2">
      <c r="A42" s="12">
        <v>28</v>
      </c>
      <c r="B42" s="1" t="s">
        <v>42</v>
      </c>
      <c r="C42" s="11" t="s">
        <v>99</v>
      </c>
      <c r="D42" s="12" t="s">
        <v>28</v>
      </c>
      <c r="E42" s="51">
        <v>7</v>
      </c>
      <c r="F42" s="51"/>
      <c r="G42" s="51">
        <f t="shared" si="3"/>
        <v>0</v>
      </c>
      <c r="H42" s="5"/>
    </row>
    <row r="43" spans="1:8" ht="26.25" customHeight="1" x14ac:dyDescent="0.2">
      <c r="A43" s="17">
        <v>29</v>
      </c>
      <c r="B43" s="1" t="s">
        <v>42</v>
      </c>
      <c r="C43" s="11" t="s">
        <v>78</v>
      </c>
      <c r="D43" s="12" t="s">
        <v>7</v>
      </c>
      <c r="E43" s="51">
        <f>0.2*7</f>
        <v>1.4000000000000001</v>
      </c>
      <c r="F43" s="51"/>
      <c r="G43" s="51">
        <f t="shared" si="3"/>
        <v>0</v>
      </c>
      <c r="H43" s="5"/>
    </row>
    <row r="44" spans="1:8" ht="48" x14ac:dyDescent="0.2">
      <c r="A44" s="17">
        <v>30</v>
      </c>
      <c r="B44" s="1" t="s">
        <v>42</v>
      </c>
      <c r="C44" s="11" t="s">
        <v>98</v>
      </c>
      <c r="D44" s="12" t="s">
        <v>9</v>
      </c>
      <c r="E44" s="51">
        <v>2</v>
      </c>
      <c r="F44" s="51"/>
      <c r="G44" s="51">
        <f t="shared" si="3"/>
        <v>0</v>
      </c>
    </row>
    <row r="45" spans="1:8" ht="12.75" customHeight="1" x14ac:dyDescent="0.2">
      <c r="A45" s="24"/>
      <c r="B45" s="78" t="s">
        <v>234</v>
      </c>
      <c r="C45" s="79"/>
      <c r="D45" s="79"/>
      <c r="E45" s="79"/>
      <c r="F45" s="79"/>
      <c r="G45" s="80"/>
    </row>
    <row r="46" spans="1:8" ht="48" x14ac:dyDescent="0.2">
      <c r="A46" s="17">
        <v>31</v>
      </c>
      <c r="B46" s="1" t="s">
        <v>68</v>
      </c>
      <c r="C46" s="11" t="s">
        <v>69</v>
      </c>
      <c r="D46" s="12" t="s">
        <v>6</v>
      </c>
      <c r="E46" s="72">
        <v>15</v>
      </c>
      <c r="F46" s="51"/>
      <c r="G46" s="51">
        <f t="shared" ref="G46:G49" si="4">ROUND(E46*F46,2)</f>
        <v>0</v>
      </c>
    </row>
    <row r="47" spans="1:8" ht="36" x14ac:dyDescent="0.2">
      <c r="A47" s="17">
        <v>32</v>
      </c>
      <c r="B47" s="1" t="s">
        <v>68</v>
      </c>
      <c r="C47" s="11" t="s">
        <v>111</v>
      </c>
      <c r="D47" s="12" t="s">
        <v>6</v>
      </c>
      <c r="E47" s="53">
        <v>36</v>
      </c>
      <c r="F47" s="51"/>
      <c r="G47" s="51">
        <f t="shared" si="4"/>
        <v>0</v>
      </c>
    </row>
    <row r="48" spans="1:8" ht="60" x14ac:dyDescent="0.2">
      <c r="A48" s="21">
        <v>33</v>
      </c>
      <c r="B48" s="1" t="s">
        <v>68</v>
      </c>
      <c r="C48" s="22" t="s">
        <v>112</v>
      </c>
      <c r="D48" s="65" t="s">
        <v>6</v>
      </c>
      <c r="E48" s="53">
        <v>26</v>
      </c>
      <c r="F48" s="66"/>
      <c r="G48" s="51">
        <f t="shared" si="4"/>
        <v>0</v>
      </c>
    </row>
    <row r="49" spans="1:7" ht="24" x14ac:dyDescent="0.2">
      <c r="A49" s="21">
        <v>34</v>
      </c>
      <c r="B49" s="1" t="s">
        <v>68</v>
      </c>
      <c r="C49" s="22" t="s">
        <v>70</v>
      </c>
      <c r="D49" s="65" t="s">
        <v>6</v>
      </c>
      <c r="E49" s="53">
        <v>2</v>
      </c>
      <c r="F49" s="66"/>
      <c r="G49" s="51">
        <f t="shared" si="4"/>
        <v>0</v>
      </c>
    </row>
    <row r="50" spans="1:7" ht="20.100000000000001" customHeight="1" x14ac:dyDescent="0.2">
      <c r="A50" s="33" t="s">
        <v>46</v>
      </c>
      <c r="B50" s="34"/>
      <c r="C50" s="34"/>
      <c r="D50" s="34"/>
      <c r="E50" s="34"/>
      <c r="F50" s="34"/>
      <c r="G50" s="35"/>
    </row>
    <row r="51" spans="1:7" ht="12.6" customHeight="1" x14ac:dyDescent="0.2">
      <c r="A51" s="24"/>
      <c r="B51" s="73" t="s">
        <v>235</v>
      </c>
      <c r="C51" s="74"/>
      <c r="D51" s="74"/>
      <c r="E51" s="74"/>
      <c r="F51" s="74"/>
      <c r="G51" s="75"/>
    </row>
    <row r="52" spans="1:7" ht="60" x14ac:dyDescent="0.2">
      <c r="A52" s="17">
        <v>35</v>
      </c>
      <c r="B52" s="1" t="s">
        <v>11</v>
      </c>
      <c r="C52" s="11" t="s">
        <v>102</v>
      </c>
      <c r="D52" s="12" t="s">
        <v>9</v>
      </c>
      <c r="E52" s="51">
        <f>2386+2694+2348+1406+510+32+57+541</f>
        <v>9974</v>
      </c>
      <c r="F52" s="51"/>
      <c r="G52" s="51">
        <f>ROUND(E52*F52,2)</f>
        <v>0</v>
      </c>
    </row>
    <row r="53" spans="1:7" x14ac:dyDescent="0.2">
      <c r="A53" s="24"/>
      <c r="B53" s="73" t="s">
        <v>236</v>
      </c>
      <c r="C53" s="74"/>
      <c r="D53" s="74"/>
      <c r="E53" s="74"/>
      <c r="F53" s="74"/>
      <c r="G53" s="75"/>
    </row>
    <row r="54" spans="1:7" ht="24" x14ac:dyDescent="0.2">
      <c r="A54" s="17">
        <v>36</v>
      </c>
      <c r="B54" s="1" t="s">
        <v>16</v>
      </c>
      <c r="C54" s="11" t="s">
        <v>79</v>
      </c>
      <c r="D54" s="12" t="s">
        <v>9</v>
      </c>
      <c r="E54" s="51">
        <f>(2386+2694)*2</f>
        <v>10160</v>
      </c>
      <c r="F54" s="51"/>
      <c r="G54" s="51">
        <f t="shared" ref="G54:G55" si="5">ROUND(E54*F54,2)</f>
        <v>0</v>
      </c>
    </row>
    <row r="55" spans="1:7" ht="48" x14ac:dyDescent="0.2">
      <c r="A55" s="17">
        <v>37</v>
      </c>
      <c r="B55" s="1" t="s">
        <v>16</v>
      </c>
      <c r="C55" s="11" t="s">
        <v>103</v>
      </c>
      <c r="D55" s="12" t="s">
        <v>9</v>
      </c>
      <c r="E55" s="51">
        <f>1762+544+57+541</f>
        <v>2904</v>
      </c>
      <c r="F55" s="51"/>
      <c r="G55" s="51">
        <f t="shared" si="5"/>
        <v>0</v>
      </c>
    </row>
    <row r="56" spans="1:7" x14ac:dyDescent="0.2">
      <c r="A56" s="24"/>
      <c r="B56" s="73" t="s">
        <v>237</v>
      </c>
      <c r="C56" s="74"/>
      <c r="D56" s="74"/>
      <c r="E56" s="74"/>
      <c r="F56" s="74"/>
      <c r="G56" s="75"/>
    </row>
    <row r="57" spans="1:7" ht="36" x14ac:dyDescent="0.2">
      <c r="A57" s="17">
        <v>38</v>
      </c>
      <c r="B57" s="1" t="s">
        <v>29</v>
      </c>
      <c r="C57" s="11" t="s">
        <v>105</v>
      </c>
      <c r="D57" s="12" t="s">
        <v>9</v>
      </c>
      <c r="E57" s="51">
        <f>1762+544+57+541</f>
        <v>2904</v>
      </c>
      <c r="F57" s="51"/>
      <c r="G57" s="49">
        <f>ROUND(E57*F57,2)</f>
        <v>0</v>
      </c>
    </row>
    <row r="58" spans="1:7" x14ac:dyDescent="0.2">
      <c r="A58" s="24"/>
      <c r="B58" s="73" t="s">
        <v>238</v>
      </c>
      <c r="C58" s="74"/>
      <c r="D58" s="74"/>
      <c r="E58" s="74"/>
      <c r="F58" s="74"/>
      <c r="G58" s="75"/>
    </row>
    <row r="59" spans="1:7" ht="36" x14ac:dyDescent="0.2">
      <c r="A59" s="17">
        <v>39</v>
      </c>
      <c r="B59" s="1" t="s">
        <v>17</v>
      </c>
      <c r="C59" s="11" t="s">
        <v>104</v>
      </c>
      <c r="D59" s="12" t="s">
        <v>9</v>
      </c>
      <c r="E59" s="51">
        <f>1762+544+57+541</f>
        <v>2904</v>
      </c>
      <c r="F59" s="51"/>
      <c r="G59" s="49">
        <f t="shared" ref="G59:G65" si="6">ROUND(E59*F59,2)</f>
        <v>0</v>
      </c>
    </row>
    <row r="60" spans="1:7" ht="36" x14ac:dyDescent="0.2">
      <c r="A60" s="17">
        <v>40</v>
      </c>
      <c r="B60" s="1" t="s">
        <v>17</v>
      </c>
      <c r="C60" s="11" t="s">
        <v>80</v>
      </c>
      <c r="D60" s="12" t="s">
        <v>9</v>
      </c>
      <c r="E60" s="51">
        <v>2348</v>
      </c>
      <c r="F60" s="51"/>
      <c r="G60" s="49">
        <f t="shared" si="6"/>
        <v>0</v>
      </c>
    </row>
    <row r="61" spans="1:7" ht="24" x14ac:dyDescent="0.2">
      <c r="A61" s="17">
        <v>41</v>
      </c>
      <c r="B61" s="1" t="s">
        <v>17</v>
      </c>
      <c r="C61" s="11" t="s">
        <v>81</v>
      </c>
      <c r="D61" s="12" t="s">
        <v>9</v>
      </c>
      <c r="E61" s="51">
        <v>1406</v>
      </c>
      <c r="F61" s="51"/>
      <c r="G61" s="49">
        <f t="shared" si="6"/>
        <v>0</v>
      </c>
    </row>
    <row r="62" spans="1:7" ht="24" x14ac:dyDescent="0.2">
      <c r="A62" s="17">
        <v>42</v>
      </c>
      <c r="B62" s="1" t="s">
        <v>17</v>
      </c>
      <c r="C62" s="11" t="s">
        <v>82</v>
      </c>
      <c r="D62" s="12" t="s">
        <v>9</v>
      </c>
      <c r="E62" s="51">
        <v>510</v>
      </c>
      <c r="F62" s="51"/>
      <c r="G62" s="49">
        <f t="shared" si="6"/>
        <v>0</v>
      </c>
    </row>
    <row r="63" spans="1:7" ht="36" x14ac:dyDescent="0.2">
      <c r="A63" s="17">
        <v>43</v>
      </c>
      <c r="B63" s="1" t="s">
        <v>17</v>
      </c>
      <c r="C63" s="11" t="s">
        <v>83</v>
      </c>
      <c r="D63" s="12" t="s">
        <v>9</v>
      </c>
      <c r="E63" s="51">
        <v>2348</v>
      </c>
      <c r="F63" s="51"/>
      <c r="G63" s="49">
        <f t="shared" si="6"/>
        <v>0</v>
      </c>
    </row>
    <row r="64" spans="1:7" ht="36" x14ac:dyDescent="0.2">
      <c r="A64" s="17">
        <v>44</v>
      </c>
      <c r="B64" s="1" t="s">
        <v>17</v>
      </c>
      <c r="C64" s="11" t="s">
        <v>84</v>
      </c>
      <c r="D64" s="12" t="s">
        <v>9</v>
      </c>
      <c r="E64" s="51">
        <v>1406</v>
      </c>
      <c r="F64" s="51"/>
      <c r="G64" s="49">
        <f t="shared" si="6"/>
        <v>0</v>
      </c>
    </row>
    <row r="65" spans="1:7" ht="24" x14ac:dyDescent="0.2">
      <c r="A65" s="17">
        <v>45</v>
      </c>
      <c r="B65" s="1" t="s">
        <v>17</v>
      </c>
      <c r="C65" s="11" t="s">
        <v>85</v>
      </c>
      <c r="D65" s="12" t="s">
        <v>9</v>
      </c>
      <c r="E65" s="51">
        <v>510</v>
      </c>
      <c r="F65" s="51"/>
      <c r="G65" s="49">
        <f t="shared" si="6"/>
        <v>0</v>
      </c>
    </row>
    <row r="66" spans="1:7" x14ac:dyDescent="0.2">
      <c r="A66" s="24"/>
      <c r="B66" s="73" t="s">
        <v>239</v>
      </c>
      <c r="C66" s="74"/>
      <c r="D66" s="74"/>
      <c r="E66" s="74"/>
      <c r="F66" s="74"/>
      <c r="G66" s="75"/>
    </row>
    <row r="67" spans="1:7" ht="48" x14ac:dyDescent="0.2">
      <c r="A67" s="17">
        <v>46</v>
      </c>
      <c r="B67" s="1" t="s">
        <v>21</v>
      </c>
      <c r="C67" s="11" t="s">
        <v>106</v>
      </c>
      <c r="D67" s="12" t="s">
        <v>9</v>
      </c>
      <c r="E67" s="51">
        <f>1762+57</f>
        <v>1819</v>
      </c>
      <c r="F67" s="51"/>
      <c r="G67" s="51">
        <f t="shared" ref="G67:G68" si="7">ROUND(E67*F67,2)</f>
        <v>0</v>
      </c>
    </row>
    <row r="68" spans="1:7" ht="48" x14ac:dyDescent="0.2">
      <c r="A68" s="17">
        <v>47</v>
      </c>
      <c r="B68" s="1" t="s">
        <v>21</v>
      </c>
      <c r="C68" s="11" t="s">
        <v>107</v>
      </c>
      <c r="D68" s="12" t="s">
        <v>9</v>
      </c>
      <c r="E68" s="51">
        <f>544+541</f>
        <v>1085</v>
      </c>
      <c r="F68" s="51"/>
      <c r="G68" s="51">
        <f t="shared" si="7"/>
        <v>0</v>
      </c>
    </row>
    <row r="69" spans="1:7" ht="20.100000000000001" customHeight="1" x14ac:dyDescent="0.2">
      <c r="A69" s="33" t="s">
        <v>47</v>
      </c>
      <c r="B69" s="34"/>
      <c r="C69" s="34"/>
      <c r="D69" s="34"/>
      <c r="E69" s="34"/>
      <c r="F69" s="34"/>
      <c r="G69" s="35"/>
    </row>
    <row r="70" spans="1:7" x14ac:dyDescent="0.2">
      <c r="A70" s="24"/>
      <c r="B70" s="73" t="s">
        <v>240</v>
      </c>
      <c r="C70" s="74"/>
      <c r="D70" s="74"/>
      <c r="E70" s="74"/>
      <c r="F70" s="74"/>
      <c r="G70" s="75"/>
    </row>
    <row r="71" spans="1:7" ht="39" customHeight="1" x14ac:dyDescent="0.2">
      <c r="A71" s="17">
        <v>48</v>
      </c>
      <c r="B71" s="1" t="s">
        <v>18</v>
      </c>
      <c r="C71" s="11" t="s">
        <v>86</v>
      </c>
      <c r="D71" s="12" t="s">
        <v>9</v>
      </c>
      <c r="E71" s="51">
        <f>ROUND(2386+37.69/0.05,2)</f>
        <v>3139.8</v>
      </c>
      <c r="F71" s="51"/>
      <c r="G71" s="51">
        <f t="shared" ref="G71:G72" si="8">ROUND(E71*F71,2)</f>
        <v>0</v>
      </c>
    </row>
    <row r="72" spans="1:7" ht="39" customHeight="1" x14ac:dyDescent="0.2">
      <c r="A72" s="17">
        <v>49</v>
      </c>
      <c r="B72" s="1" t="s">
        <v>18</v>
      </c>
      <c r="C72" s="11" t="s">
        <v>87</v>
      </c>
      <c r="D72" s="12" t="s">
        <v>9</v>
      </c>
      <c r="E72" s="51">
        <f>ROUND(2694+18.53/0.09,2)</f>
        <v>2899.89</v>
      </c>
      <c r="F72" s="51"/>
      <c r="G72" s="51">
        <f t="shared" si="8"/>
        <v>0</v>
      </c>
    </row>
    <row r="73" spans="1:7" x14ac:dyDescent="0.2">
      <c r="A73" s="24"/>
      <c r="B73" s="73" t="s">
        <v>241</v>
      </c>
      <c r="C73" s="74"/>
      <c r="D73" s="74"/>
      <c r="E73" s="74"/>
      <c r="F73" s="74"/>
      <c r="G73" s="75"/>
    </row>
    <row r="74" spans="1:7" ht="36" x14ac:dyDescent="0.2">
      <c r="A74" s="17">
        <v>50</v>
      </c>
      <c r="B74" s="1" t="s">
        <v>37</v>
      </c>
      <c r="C74" s="13" t="s">
        <v>60</v>
      </c>
      <c r="D74" s="12" t="s">
        <v>9</v>
      </c>
      <c r="E74" s="53">
        <f>125.28/0.04</f>
        <v>3132</v>
      </c>
      <c r="F74" s="51"/>
      <c r="G74" s="51">
        <f>ROUND(E74*F74,2)</f>
        <v>0</v>
      </c>
    </row>
    <row r="75" spans="1:7" x14ac:dyDescent="0.2">
      <c r="A75" s="24"/>
      <c r="B75" s="73" t="s">
        <v>242</v>
      </c>
      <c r="C75" s="74"/>
      <c r="D75" s="74"/>
      <c r="E75" s="74"/>
      <c r="F75" s="74"/>
      <c r="G75" s="75"/>
    </row>
    <row r="76" spans="1:7" ht="48.75" customHeight="1" x14ac:dyDescent="0.2">
      <c r="A76" s="17">
        <v>51</v>
      </c>
      <c r="B76" s="1" t="s">
        <v>41</v>
      </c>
      <c r="C76" s="11" t="s">
        <v>110</v>
      </c>
      <c r="D76" s="12" t="s">
        <v>9</v>
      </c>
      <c r="E76" s="51">
        <f>2386+2694</f>
        <v>5080</v>
      </c>
      <c r="F76" s="51"/>
      <c r="G76" s="51">
        <f>ROUND(E76*F76,2)</f>
        <v>0</v>
      </c>
    </row>
    <row r="77" spans="1:7" x14ac:dyDescent="0.2">
      <c r="A77" s="24"/>
      <c r="B77" s="73" t="s">
        <v>243</v>
      </c>
      <c r="C77" s="74"/>
      <c r="D77" s="74"/>
      <c r="E77" s="74"/>
      <c r="F77" s="74"/>
      <c r="G77" s="75"/>
    </row>
    <row r="78" spans="1:7" ht="60" x14ac:dyDescent="0.2">
      <c r="A78" s="17">
        <v>52</v>
      </c>
      <c r="B78" s="1" t="s">
        <v>38</v>
      </c>
      <c r="C78" s="11" t="s">
        <v>113</v>
      </c>
      <c r="D78" s="12" t="s">
        <v>9</v>
      </c>
      <c r="E78" s="51">
        <f>2295</f>
        <v>2295</v>
      </c>
      <c r="F78" s="51"/>
      <c r="G78" s="51">
        <f t="shared" ref="G78:G80" si="9">ROUND(E78*F78,2)</f>
        <v>0</v>
      </c>
    </row>
    <row r="79" spans="1:7" ht="48" x14ac:dyDescent="0.2">
      <c r="A79" s="17">
        <v>53</v>
      </c>
      <c r="B79" s="1" t="s">
        <v>38</v>
      </c>
      <c r="C79" s="11" t="s">
        <v>109</v>
      </c>
      <c r="D79" s="12" t="s">
        <v>9</v>
      </c>
      <c r="E79" s="51">
        <v>1607</v>
      </c>
      <c r="F79" s="51"/>
      <c r="G79" s="51">
        <f t="shared" si="9"/>
        <v>0</v>
      </c>
    </row>
    <row r="80" spans="1:7" ht="48" x14ac:dyDescent="0.2">
      <c r="A80" s="17">
        <v>54</v>
      </c>
      <c r="B80" s="1" t="s">
        <v>38</v>
      </c>
      <c r="C80" s="11" t="s">
        <v>108</v>
      </c>
      <c r="D80" s="12" t="s">
        <v>9</v>
      </c>
      <c r="E80" s="51">
        <f>278+13</f>
        <v>291</v>
      </c>
      <c r="F80" s="51"/>
      <c r="G80" s="51">
        <f t="shared" si="9"/>
        <v>0</v>
      </c>
    </row>
    <row r="81" spans="1:7" ht="23.65" customHeight="1" x14ac:dyDescent="0.2">
      <c r="A81" s="24"/>
      <c r="B81" s="73" t="s">
        <v>244</v>
      </c>
      <c r="C81" s="76"/>
      <c r="D81" s="76"/>
      <c r="E81" s="76"/>
      <c r="F81" s="76"/>
      <c r="G81" s="77"/>
    </row>
    <row r="82" spans="1:7" ht="24" x14ac:dyDescent="0.2">
      <c r="A82" s="17">
        <v>55</v>
      </c>
      <c r="B82" s="1" t="s">
        <v>20</v>
      </c>
      <c r="C82" s="11" t="s">
        <v>89</v>
      </c>
      <c r="D82" s="12" t="s">
        <v>9</v>
      </c>
      <c r="E82" s="51">
        <f>2126+41</f>
        <v>2167</v>
      </c>
      <c r="F82" s="51"/>
      <c r="G82" s="51">
        <f>ROUND(E82*F82,2)</f>
        <v>0</v>
      </c>
    </row>
    <row r="83" spans="1:7" ht="20.100000000000001" customHeight="1" x14ac:dyDescent="0.2">
      <c r="A83" s="33" t="s">
        <v>48</v>
      </c>
      <c r="B83" s="34"/>
      <c r="C83" s="34"/>
      <c r="D83" s="34"/>
      <c r="E83" s="34"/>
      <c r="F83" s="34"/>
      <c r="G83" s="35"/>
    </row>
    <row r="84" spans="1:7" x14ac:dyDescent="0.2">
      <c r="A84" s="24"/>
      <c r="B84" s="73" t="s">
        <v>245</v>
      </c>
      <c r="C84" s="74"/>
      <c r="D84" s="74"/>
      <c r="E84" s="74"/>
      <c r="F84" s="74"/>
      <c r="G84" s="75"/>
    </row>
    <row r="85" spans="1:7" ht="24" x14ac:dyDescent="0.2">
      <c r="A85" s="17">
        <v>56</v>
      </c>
      <c r="B85" s="1" t="s">
        <v>34</v>
      </c>
      <c r="C85" s="11" t="s">
        <v>72</v>
      </c>
      <c r="D85" s="12" t="s">
        <v>9</v>
      </c>
      <c r="E85" s="53">
        <v>32</v>
      </c>
      <c r="F85" s="51"/>
      <c r="G85" s="51">
        <f>ROUND(E85*F85,2)</f>
        <v>0</v>
      </c>
    </row>
    <row r="86" spans="1:7" ht="20.100000000000001" customHeight="1" x14ac:dyDescent="0.2">
      <c r="A86" s="33" t="s">
        <v>49</v>
      </c>
      <c r="B86" s="34"/>
      <c r="C86" s="34"/>
      <c r="D86" s="34"/>
      <c r="E86" s="34"/>
      <c r="F86" s="34"/>
      <c r="G86" s="35"/>
    </row>
    <row r="87" spans="1:7" x14ac:dyDescent="0.2">
      <c r="A87" s="24"/>
      <c r="B87" s="73" t="s">
        <v>246</v>
      </c>
      <c r="C87" s="74"/>
      <c r="D87" s="74"/>
      <c r="E87" s="74"/>
      <c r="F87" s="74"/>
      <c r="G87" s="75"/>
    </row>
    <row r="88" spans="1:7" ht="13.5" x14ac:dyDescent="0.2">
      <c r="A88" s="17">
        <v>57</v>
      </c>
      <c r="B88" s="1" t="s">
        <v>15</v>
      </c>
      <c r="C88" s="11" t="s">
        <v>63</v>
      </c>
      <c r="D88" s="17" t="s">
        <v>9</v>
      </c>
      <c r="E88" s="49">
        <v>246.12</v>
      </c>
      <c r="F88" s="51"/>
      <c r="G88" s="51">
        <f>ROUND(E88*F88,2)</f>
        <v>0</v>
      </c>
    </row>
    <row r="89" spans="1:7" x14ac:dyDescent="0.2">
      <c r="A89" s="24"/>
      <c r="B89" s="73" t="s">
        <v>247</v>
      </c>
      <c r="C89" s="74"/>
      <c r="D89" s="74"/>
      <c r="E89" s="74"/>
      <c r="F89" s="74"/>
      <c r="G89" s="75"/>
    </row>
    <row r="90" spans="1:7" x14ac:dyDescent="0.2">
      <c r="A90" s="17">
        <v>58</v>
      </c>
      <c r="B90" s="1" t="s">
        <v>13</v>
      </c>
      <c r="C90" s="11" t="s">
        <v>40</v>
      </c>
      <c r="D90" s="12" t="s">
        <v>6</v>
      </c>
      <c r="E90" s="53">
        <v>30</v>
      </c>
      <c r="F90" s="51"/>
      <c r="G90" s="49">
        <f t="shared" ref="G90:G95" si="10">ROUND(E90*F90,2)</f>
        <v>0</v>
      </c>
    </row>
    <row r="91" spans="1:7" x14ac:dyDescent="0.2">
      <c r="A91" s="17">
        <v>59</v>
      </c>
      <c r="B91" s="1" t="s">
        <v>13</v>
      </c>
      <c r="C91" s="11" t="s">
        <v>64</v>
      </c>
      <c r="D91" s="12" t="s">
        <v>6</v>
      </c>
      <c r="E91" s="53">
        <v>13</v>
      </c>
      <c r="F91" s="51"/>
      <c r="G91" s="49">
        <f t="shared" si="10"/>
        <v>0</v>
      </c>
    </row>
    <row r="92" spans="1:7" ht="24" x14ac:dyDescent="0.2">
      <c r="A92" s="17">
        <v>60</v>
      </c>
      <c r="B92" s="1" t="s">
        <v>13</v>
      </c>
      <c r="C92" s="11" t="s">
        <v>53</v>
      </c>
      <c r="D92" s="12" t="s">
        <v>6</v>
      </c>
      <c r="E92" s="53">
        <v>7</v>
      </c>
      <c r="F92" s="51"/>
      <c r="G92" s="49">
        <f t="shared" si="10"/>
        <v>0</v>
      </c>
    </row>
    <row r="93" spans="1:7" ht="24" x14ac:dyDescent="0.2">
      <c r="A93" s="17">
        <v>61</v>
      </c>
      <c r="B93" s="1" t="s">
        <v>13</v>
      </c>
      <c r="C93" s="11" t="s">
        <v>65</v>
      </c>
      <c r="D93" s="12" t="s">
        <v>6</v>
      </c>
      <c r="E93" s="53">
        <v>11</v>
      </c>
      <c r="F93" s="51"/>
      <c r="G93" s="49">
        <f t="shared" si="10"/>
        <v>0</v>
      </c>
    </row>
    <row r="94" spans="1:7" ht="24" x14ac:dyDescent="0.2">
      <c r="A94" s="17">
        <v>62</v>
      </c>
      <c r="B94" s="1" t="s">
        <v>13</v>
      </c>
      <c r="C94" s="11" t="s">
        <v>66</v>
      </c>
      <c r="D94" s="12" t="s">
        <v>6</v>
      </c>
      <c r="E94" s="53">
        <v>3</v>
      </c>
      <c r="F94" s="51"/>
      <c r="G94" s="49">
        <f t="shared" si="10"/>
        <v>0</v>
      </c>
    </row>
    <row r="95" spans="1:7" ht="24" x14ac:dyDescent="0.2">
      <c r="A95" s="17">
        <v>63</v>
      </c>
      <c r="B95" s="1" t="s">
        <v>13</v>
      </c>
      <c r="C95" s="11" t="s">
        <v>54</v>
      </c>
      <c r="D95" s="12" t="s">
        <v>6</v>
      </c>
      <c r="E95" s="53">
        <v>8</v>
      </c>
      <c r="F95" s="51"/>
      <c r="G95" s="49">
        <f t="shared" si="10"/>
        <v>0</v>
      </c>
    </row>
    <row r="96" spans="1:7" x14ac:dyDescent="0.2">
      <c r="A96" s="24"/>
      <c r="B96" s="73" t="s">
        <v>253</v>
      </c>
      <c r="C96" s="74"/>
      <c r="D96" s="74"/>
      <c r="E96" s="74"/>
      <c r="F96" s="74"/>
      <c r="G96" s="75"/>
    </row>
    <row r="97" spans="1:8" ht="14.1" customHeight="1" x14ac:dyDescent="0.2">
      <c r="A97" s="17">
        <v>64</v>
      </c>
      <c r="B97" s="1" t="s">
        <v>39</v>
      </c>
      <c r="C97" s="11" t="s">
        <v>67</v>
      </c>
      <c r="D97" s="12" t="s">
        <v>28</v>
      </c>
      <c r="E97" s="51">
        <v>1</v>
      </c>
      <c r="F97" s="51"/>
      <c r="G97" s="51">
        <f t="shared" ref="G97:G98" si="11">ROUND(E97*F97,2)</f>
        <v>0</v>
      </c>
    </row>
    <row r="98" spans="1:8" x14ac:dyDescent="0.2">
      <c r="A98" s="17">
        <v>65</v>
      </c>
      <c r="B98" s="1" t="s">
        <v>39</v>
      </c>
      <c r="C98" s="11" t="s">
        <v>55</v>
      </c>
      <c r="D98" s="12" t="s">
        <v>28</v>
      </c>
      <c r="E98" s="51">
        <v>52</v>
      </c>
      <c r="F98" s="51"/>
      <c r="G98" s="51">
        <f t="shared" si="11"/>
        <v>0</v>
      </c>
    </row>
    <row r="99" spans="1:8" ht="20.100000000000001" customHeight="1" x14ac:dyDescent="0.2">
      <c r="A99" s="33" t="s">
        <v>50</v>
      </c>
      <c r="B99" s="34"/>
      <c r="C99" s="34"/>
      <c r="D99" s="34"/>
      <c r="E99" s="34"/>
      <c r="F99" s="34"/>
      <c r="G99" s="35"/>
    </row>
    <row r="100" spans="1:8" x14ac:dyDescent="0.2">
      <c r="A100" s="24"/>
      <c r="B100" s="73" t="s">
        <v>248</v>
      </c>
      <c r="C100" s="74"/>
      <c r="D100" s="74"/>
      <c r="E100" s="74"/>
      <c r="F100" s="74"/>
      <c r="G100" s="75"/>
    </row>
    <row r="101" spans="1:8" ht="24" x14ac:dyDescent="0.2">
      <c r="A101" s="17">
        <v>66</v>
      </c>
      <c r="B101" s="1" t="s">
        <v>30</v>
      </c>
      <c r="C101" s="11" t="s">
        <v>31</v>
      </c>
      <c r="D101" s="12" t="s">
        <v>28</v>
      </c>
      <c r="E101" s="53">
        <v>236</v>
      </c>
      <c r="F101" s="51"/>
      <c r="G101" s="49">
        <f t="shared" ref="G101:G103" si="12">ROUND(E101*F101,2)</f>
        <v>0</v>
      </c>
    </row>
    <row r="102" spans="1:8" ht="24" x14ac:dyDescent="0.2">
      <c r="A102" s="17">
        <v>67</v>
      </c>
      <c r="B102" s="1" t="s">
        <v>30</v>
      </c>
      <c r="C102" s="11" t="s">
        <v>74</v>
      </c>
      <c r="D102" s="12" t="s">
        <v>28</v>
      </c>
      <c r="E102" s="53">
        <v>1327</v>
      </c>
      <c r="F102" s="51"/>
      <c r="G102" s="49">
        <f t="shared" si="12"/>
        <v>0</v>
      </c>
    </row>
    <row r="103" spans="1:8" ht="36" x14ac:dyDescent="0.2">
      <c r="A103" s="17">
        <v>68</v>
      </c>
      <c r="B103" s="1" t="s">
        <v>30</v>
      </c>
      <c r="C103" s="11" t="s">
        <v>91</v>
      </c>
      <c r="D103" s="12" t="s">
        <v>28</v>
      </c>
      <c r="E103" s="53">
        <v>269</v>
      </c>
      <c r="F103" s="51"/>
      <c r="G103" s="49">
        <f t="shared" si="12"/>
        <v>0</v>
      </c>
    </row>
    <row r="104" spans="1:8" x14ac:dyDescent="0.2">
      <c r="A104" s="24"/>
      <c r="B104" s="73" t="s">
        <v>249</v>
      </c>
      <c r="C104" s="74"/>
      <c r="D104" s="74"/>
      <c r="E104" s="74"/>
      <c r="F104" s="74"/>
      <c r="G104" s="75"/>
    </row>
    <row r="105" spans="1:8" ht="24" x14ac:dyDescent="0.2">
      <c r="A105" s="17">
        <v>69</v>
      </c>
      <c r="B105" s="1" t="s">
        <v>32</v>
      </c>
      <c r="C105" s="11" t="s">
        <v>33</v>
      </c>
      <c r="D105" s="12" t="s">
        <v>28</v>
      </c>
      <c r="E105" s="53">
        <v>1491</v>
      </c>
      <c r="F105" s="51"/>
      <c r="G105" s="49">
        <f>ROUND(E105*F105,2)</f>
        <v>0</v>
      </c>
    </row>
    <row r="106" spans="1:8" x14ac:dyDescent="0.2">
      <c r="A106" s="24"/>
      <c r="B106" s="73" t="s">
        <v>250</v>
      </c>
      <c r="C106" s="74"/>
      <c r="D106" s="74"/>
      <c r="E106" s="74"/>
      <c r="F106" s="74"/>
      <c r="G106" s="75"/>
    </row>
    <row r="107" spans="1:8" ht="24" x14ac:dyDescent="0.2">
      <c r="A107" s="17">
        <v>70</v>
      </c>
      <c r="B107" s="1" t="s">
        <v>19</v>
      </c>
      <c r="C107" s="11" t="s">
        <v>73</v>
      </c>
      <c r="D107" s="12" t="s">
        <v>9</v>
      </c>
      <c r="E107" s="53">
        <f>1433*0.2</f>
        <v>286.60000000000002</v>
      </c>
      <c r="F107" s="51"/>
      <c r="G107" s="49">
        <f>ROUND(E107*F107,2)</f>
        <v>0</v>
      </c>
      <c r="H107" s="5"/>
    </row>
    <row r="108" spans="1:8" x14ac:dyDescent="0.2">
      <c r="A108" s="24"/>
      <c r="B108" s="73" t="s">
        <v>251</v>
      </c>
      <c r="C108" s="74"/>
      <c r="D108" s="74"/>
      <c r="E108" s="74"/>
      <c r="F108" s="74"/>
      <c r="G108" s="75"/>
      <c r="H108" s="5"/>
    </row>
    <row r="109" spans="1:8" ht="36" x14ac:dyDescent="0.2">
      <c r="A109" s="17">
        <v>71</v>
      </c>
      <c r="B109" s="1" t="s">
        <v>75</v>
      </c>
      <c r="C109" s="11" t="s">
        <v>76</v>
      </c>
      <c r="D109" s="12" t="s">
        <v>9</v>
      </c>
      <c r="E109" s="53">
        <v>249</v>
      </c>
      <c r="F109" s="51"/>
      <c r="G109" s="49">
        <f t="shared" ref="G109:G110" si="13">ROUND(E109*F109,2)</f>
        <v>0</v>
      </c>
      <c r="H109" s="5"/>
    </row>
    <row r="110" spans="1:8" x14ac:dyDescent="0.2">
      <c r="A110" s="17">
        <v>72</v>
      </c>
      <c r="B110" s="1" t="s">
        <v>75</v>
      </c>
      <c r="C110" s="11" t="s">
        <v>90</v>
      </c>
      <c r="D110" s="12" t="s">
        <v>6</v>
      </c>
      <c r="E110" s="53">
        <v>23</v>
      </c>
      <c r="F110" s="51"/>
      <c r="G110" s="49">
        <f t="shared" si="13"/>
        <v>0</v>
      </c>
      <c r="H110" s="5"/>
    </row>
    <row r="111" spans="1:8" x14ac:dyDescent="0.2">
      <c r="A111" s="24"/>
      <c r="B111" s="73" t="s">
        <v>252</v>
      </c>
      <c r="C111" s="74"/>
      <c r="D111" s="74"/>
      <c r="E111" s="74"/>
      <c r="F111" s="74"/>
      <c r="G111" s="75"/>
      <c r="H111" s="5"/>
    </row>
    <row r="112" spans="1:8" ht="62.25" customHeight="1" x14ac:dyDescent="0.2">
      <c r="A112" s="17">
        <v>73</v>
      </c>
      <c r="B112" s="1" t="s">
        <v>77</v>
      </c>
      <c r="C112" s="11" t="s">
        <v>92</v>
      </c>
      <c r="D112" s="12" t="s">
        <v>28</v>
      </c>
      <c r="E112" s="53">
        <v>6</v>
      </c>
      <c r="F112" s="51"/>
      <c r="G112" s="49">
        <f t="shared" ref="G112:G114" si="14">ROUND(E112*F112,2)</f>
        <v>0</v>
      </c>
      <c r="H112" s="5"/>
    </row>
    <row r="113" spans="1:10" ht="61.5" customHeight="1" x14ac:dyDescent="0.2">
      <c r="A113" s="17">
        <v>74</v>
      </c>
      <c r="B113" s="1" t="s">
        <v>77</v>
      </c>
      <c r="C113" s="11" t="s">
        <v>93</v>
      </c>
      <c r="D113" s="12" t="s">
        <v>28</v>
      </c>
      <c r="E113" s="53">
        <v>31</v>
      </c>
      <c r="F113" s="51"/>
      <c r="G113" s="49">
        <f t="shared" si="14"/>
        <v>0</v>
      </c>
      <c r="H113" s="5"/>
    </row>
    <row r="114" spans="1:10" ht="62.25" customHeight="1" x14ac:dyDescent="0.2">
      <c r="A114" s="17">
        <v>75</v>
      </c>
      <c r="B114" s="1" t="s">
        <v>77</v>
      </c>
      <c r="C114" s="11" t="s">
        <v>94</v>
      </c>
      <c r="D114" s="12" t="s">
        <v>28</v>
      </c>
      <c r="E114" s="53">
        <v>15</v>
      </c>
      <c r="F114" s="51"/>
      <c r="G114" s="49">
        <f t="shared" si="14"/>
        <v>0</v>
      </c>
      <c r="H114" s="5"/>
    </row>
    <row r="115" spans="1:10" x14ac:dyDescent="0.2">
      <c r="A115" s="67" t="s">
        <v>199</v>
      </c>
      <c r="B115" s="68"/>
      <c r="C115" s="68"/>
      <c r="D115" s="68"/>
      <c r="E115" s="68"/>
      <c r="F115" s="69"/>
      <c r="G115" s="70">
        <f>SUM(G6:G114)</f>
        <v>0</v>
      </c>
    </row>
    <row r="116" spans="1:10" x14ac:dyDescent="0.2">
      <c r="G116" s="3"/>
    </row>
    <row r="117" spans="1:10" x14ac:dyDescent="0.2">
      <c r="G117" s="3"/>
    </row>
    <row r="121" spans="1:10" x14ac:dyDescent="0.2">
      <c r="F121" s="23"/>
    </row>
    <row r="122" spans="1:10" x14ac:dyDescent="0.2">
      <c r="F122" s="23"/>
    </row>
    <row r="123" spans="1:10" x14ac:dyDescent="0.2">
      <c r="G123" s="3"/>
      <c r="H123" s="3"/>
      <c r="J123" s="3"/>
    </row>
    <row r="125" spans="1:10" x14ac:dyDescent="0.2">
      <c r="G125" s="3"/>
    </row>
  </sheetData>
  <mergeCells count="12">
    <mergeCell ref="A115:F115"/>
    <mergeCell ref="A1:G1"/>
    <mergeCell ref="A2:G2"/>
    <mergeCell ref="A3:G3"/>
    <mergeCell ref="A69:G69"/>
    <mergeCell ref="A50:G50"/>
    <mergeCell ref="A7:G7"/>
    <mergeCell ref="A34:G34"/>
    <mergeCell ref="A39:G39"/>
    <mergeCell ref="A83:G83"/>
    <mergeCell ref="A86:G86"/>
    <mergeCell ref="A99:G99"/>
  </mergeCells>
  <phoneticPr fontId="6" type="noConversion"/>
  <conditionalFormatting sqref="G6 G9:G22 G24:G33 G36:G38 G41:G44 G46:G49 G52:G55 G57:G68 G71:G80 G82 G85 G88 G90:G98 G101:G110 G112:G115">
    <cfRule type="cellIs" dxfId="2" priority="1" operator="equal">
      <formula>0</formula>
    </cfRule>
  </conditionalFormatting>
  <pageMargins left="0.74803149606299213" right="0.51181102362204722" top="0.98425196850393704" bottom="0.98425196850393704" header="0.51181102362204722" footer="0.51181102362204722"/>
  <pageSetup paperSize="9" scale="87" orientation="portrait" r:id="rId1"/>
  <headerFooter>
    <oddFooter>&amp;R&amp;P</oddFooter>
  </headerFooter>
  <rowBreaks count="3" manualBreakCount="3">
    <brk id="36" max="6" man="1"/>
    <brk id="60" max="6" man="1"/>
    <brk id="8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37" workbookViewId="0">
      <selection activeCell="E53" sqref="E53"/>
    </sheetView>
  </sheetViews>
  <sheetFormatPr defaultRowHeight="12.75" x14ac:dyDescent="0.2"/>
  <cols>
    <col min="1" max="1" width="5.7109375" customWidth="1"/>
    <col min="2" max="2" width="10.7109375" customWidth="1"/>
    <col min="3" max="3" width="40.7109375" customWidth="1"/>
    <col min="4" max="5" width="8.7109375" customWidth="1"/>
    <col min="6" max="6" width="9.7109375" customWidth="1"/>
    <col min="7" max="7" width="10.7109375" customWidth="1"/>
  </cols>
  <sheetData>
    <row r="1" spans="1:7" ht="39.950000000000003" customHeight="1" x14ac:dyDescent="0.2">
      <c r="A1" s="87" t="s">
        <v>260</v>
      </c>
      <c r="B1" s="88"/>
      <c r="C1" s="88"/>
      <c r="D1" s="88"/>
      <c r="E1" s="88"/>
      <c r="F1" s="88"/>
      <c r="G1" s="88"/>
    </row>
    <row r="2" spans="1:7" ht="18" customHeight="1" x14ac:dyDescent="0.2">
      <c r="A2" s="85" t="s">
        <v>255</v>
      </c>
      <c r="B2" s="85"/>
      <c r="C2" s="85"/>
      <c r="D2" s="85"/>
      <c r="E2" s="85"/>
      <c r="F2" s="85"/>
      <c r="G2" s="85"/>
    </row>
    <row r="3" spans="1:7" ht="27" customHeight="1" x14ac:dyDescent="0.2">
      <c r="A3" s="86" t="s">
        <v>262</v>
      </c>
      <c r="B3" s="86"/>
      <c r="C3" s="86"/>
      <c r="D3" s="86"/>
      <c r="E3" s="86"/>
      <c r="F3" s="86"/>
      <c r="G3" s="86"/>
    </row>
    <row r="4" spans="1:7" x14ac:dyDescent="0.2">
      <c r="A4" s="39" t="s">
        <v>124</v>
      </c>
      <c r="B4" s="39" t="s">
        <v>125</v>
      </c>
      <c r="C4" s="39" t="s">
        <v>1</v>
      </c>
      <c r="D4" s="39" t="s">
        <v>126</v>
      </c>
      <c r="E4" s="39" t="s">
        <v>3</v>
      </c>
      <c r="F4" s="25" t="s">
        <v>127</v>
      </c>
      <c r="G4" s="25" t="s">
        <v>5</v>
      </c>
    </row>
    <row r="5" spans="1:7" x14ac:dyDescent="0.2">
      <c r="A5" s="40"/>
      <c r="B5" s="40"/>
      <c r="C5" s="40"/>
      <c r="D5" s="40"/>
      <c r="E5" s="40"/>
      <c r="F5" s="26" t="s">
        <v>128</v>
      </c>
      <c r="G5" s="26" t="s">
        <v>128</v>
      </c>
    </row>
    <row r="6" spans="1:7" x14ac:dyDescent="0.2">
      <c r="A6" s="41"/>
      <c r="B6" s="41"/>
      <c r="C6" s="41"/>
      <c r="D6" s="41"/>
      <c r="E6" s="41"/>
      <c r="F6" s="27"/>
      <c r="G6" s="28" t="s">
        <v>129</v>
      </c>
    </row>
    <row r="7" spans="1:7" x14ac:dyDescent="0.2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</row>
    <row r="8" spans="1:7" x14ac:dyDescent="0.2">
      <c r="A8" s="30"/>
      <c r="B8" s="36" t="s">
        <v>130</v>
      </c>
      <c r="C8" s="37"/>
      <c r="D8" s="31"/>
      <c r="E8" s="30"/>
      <c r="F8" s="30"/>
      <c r="G8" s="30"/>
    </row>
    <row r="9" spans="1:7" ht="42" x14ac:dyDescent="0.2">
      <c r="A9" s="42">
        <v>1</v>
      </c>
      <c r="B9" s="42" t="s">
        <v>131</v>
      </c>
      <c r="C9" s="32" t="s">
        <v>132</v>
      </c>
      <c r="D9" s="42" t="s">
        <v>2</v>
      </c>
      <c r="E9" s="43">
        <v>0.501</v>
      </c>
      <c r="F9" s="43"/>
      <c r="G9" s="43">
        <f>ROUND(E9*F9,2)</f>
        <v>0</v>
      </c>
    </row>
    <row r="10" spans="1:7" ht="21" x14ac:dyDescent="0.2">
      <c r="A10" s="42">
        <v>2</v>
      </c>
      <c r="B10" s="42" t="s">
        <v>133</v>
      </c>
      <c r="C10" s="32" t="s">
        <v>265</v>
      </c>
      <c r="D10" s="42" t="s">
        <v>134</v>
      </c>
      <c r="E10" s="43">
        <v>1135.5</v>
      </c>
      <c r="F10" s="43"/>
      <c r="G10" s="43">
        <f t="shared" ref="G10:G27" si="0">ROUND(E10*F10,2)</f>
        <v>0</v>
      </c>
    </row>
    <row r="11" spans="1:7" ht="31.5" x14ac:dyDescent="0.2">
      <c r="A11" s="42">
        <v>3</v>
      </c>
      <c r="B11" s="42" t="s">
        <v>135</v>
      </c>
      <c r="C11" s="32" t="s">
        <v>136</v>
      </c>
      <c r="D11" s="42" t="s">
        <v>137</v>
      </c>
      <c r="E11" s="43">
        <v>1832.73</v>
      </c>
      <c r="F11" s="43"/>
      <c r="G11" s="43">
        <f t="shared" si="0"/>
        <v>0</v>
      </c>
    </row>
    <row r="12" spans="1:7" ht="31.5" x14ac:dyDescent="0.2">
      <c r="A12" s="42">
        <v>4</v>
      </c>
      <c r="B12" s="42" t="s">
        <v>138</v>
      </c>
      <c r="C12" s="32" t="s">
        <v>139</v>
      </c>
      <c r="D12" s="42" t="s">
        <v>137</v>
      </c>
      <c r="E12" s="43">
        <v>43.47</v>
      </c>
      <c r="F12" s="43"/>
      <c r="G12" s="43">
        <f t="shared" si="0"/>
        <v>0</v>
      </c>
    </row>
    <row r="13" spans="1:7" ht="21" x14ac:dyDescent="0.2">
      <c r="A13" s="42">
        <v>5</v>
      </c>
      <c r="B13" s="42" t="s">
        <v>140</v>
      </c>
      <c r="C13" s="32" t="s">
        <v>141</v>
      </c>
      <c r="D13" s="42" t="s">
        <v>137</v>
      </c>
      <c r="E13" s="43">
        <v>601.67999999999995</v>
      </c>
      <c r="F13" s="43"/>
      <c r="G13" s="43">
        <f t="shared" si="0"/>
        <v>0</v>
      </c>
    </row>
    <row r="14" spans="1:7" ht="21" x14ac:dyDescent="0.2">
      <c r="A14" s="42">
        <v>6</v>
      </c>
      <c r="B14" s="42" t="s">
        <v>142</v>
      </c>
      <c r="C14" s="32" t="s">
        <v>143</v>
      </c>
      <c r="D14" s="42" t="s">
        <v>28</v>
      </c>
      <c r="E14" s="43">
        <v>119.2</v>
      </c>
      <c r="F14" s="43"/>
      <c r="G14" s="43">
        <f t="shared" si="0"/>
        <v>0</v>
      </c>
    </row>
    <row r="15" spans="1:7" ht="21" x14ac:dyDescent="0.2">
      <c r="A15" s="42">
        <v>7</v>
      </c>
      <c r="B15" s="42" t="s">
        <v>142</v>
      </c>
      <c r="C15" s="32" t="s">
        <v>144</v>
      </c>
      <c r="D15" s="42" t="s">
        <v>28</v>
      </c>
      <c r="E15" s="43">
        <v>67.900000000000006</v>
      </c>
      <c r="F15" s="43"/>
      <c r="G15" s="43">
        <f t="shared" si="0"/>
        <v>0</v>
      </c>
    </row>
    <row r="16" spans="1:7" ht="21" x14ac:dyDescent="0.2">
      <c r="A16" s="42">
        <v>8</v>
      </c>
      <c r="B16" s="42" t="s">
        <v>145</v>
      </c>
      <c r="C16" s="32" t="s">
        <v>146</v>
      </c>
      <c r="D16" s="42" t="s">
        <v>28</v>
      </c>
      <c r="E16" s="43">
        <v>75.2</v>
      </c>
      <c r="F16" s="43"/>
      <c r="G16" s="43">
        <f t="shared" si="0"/>
        <v>0</v>
      </c>
    </row>
    <row r="17" spans="1:7" ht="31.5" x14ac:dyDescent="0.2">
      <c r="A17" s="42">
        <v>9</v>
      </c>
      <c r="B17" s="42" t="s">
        <v>147</v>
      </c>
      <c r="C17" s="32" t="s">
        <v>148</v>
      </c>
      <c r="D17" s="42" t="s">
        <v>28</v>
      </c>
      <c r="E17" s="43">
        <v>271.2</v>
      </c>
      <c r="F17" s="43"/>
      <c r="G17" s="43">
        <f t="shared" si="0"/>
        <v>0</v>
      </c>
    </row>
    <row r="18" spans="1:7" x14ac:dyDescent="0.2">
      <c r="A18" s="42">
        <v>10</v>
      </c>
      <c r="B18" s="42" t="s">
        <v>149</v>
      </c>
      <c r="C18" s="32" t="s">
        <v>150</v>
      </c>
      <c r="D18" s="42" t="s">
        <v>151</v>
      </c>
      <c r="E18" s="43">
        <v>14</v>
      </c>
      <c r="F18" s="43"/>
      <c r="G18" s="43">
        <f t="shared" si="0"/>
        <v>0</v>
      </c>
    </row>
    <row r="19" spans="1:7" ht="21" x14ac:dyDescent="0.2">
      <c r="A19" s="42">
        <v>11</v>
      </c>
      <c r="B19" s="42" t="s">
        <v>152</v>
      </c>
      <c r="C19" s="32" t="s">
        <v>153</v>
      </c>
      <c r="D19" s="42" t="s">
        <v>137</v>
      </c>
      <c r="E19" s="43">
        <v>224.52</v>
      </c>
      <c r="F19" s="43"/>
      <c r="G19" s="43">
        <f t="shared" si="0"/>
        <v>0</v>
      </c>
    </row>
    <row r="20" spans="1:7" ht="31.5" x14ac:dyDescent="0.2">
      <c r="A20" s="42">
        <v>12</v>
      </c>
      <c r="B20" s="42" t="s">
        <v>154</v>
      </c>
      <c r="C20" s="32" t="s">
        <v>155</v>
      </c>
      <c r="D20" s="42" t="s">
        <v>137</v>
      </c>
      <c r="E20" s="43">
        <v>90.24</v>
      </c>
      <c r="F20" s="43"/>
      <c r="G20" s="43">
        <f t="shared" si="0"/>
        <v>0</v>
      </c>
    </row>
    <row r="21" spans="1:7" ht="31.5" x14ac:dyDescent="0.2">
      <c r="A21" s="42">
        <v>13</v>
      </c>
      <c r="B21" s="42" t="s">
        <v>154</v>
      </c>
      <c r="C21" s="32" t="s">
        <v>156</v>
      </c>
      <c r="D21" s="42" t="s">
        <v>137</v>
      </c>
      <c r="E21" s="43">
        <v>325.44</v>
      </c>
      <c r="F21" s="43"/>
      <c r="G21" s="43">
        <f t="shared" si="0"/>
        <v>0</v>
      </c>
    </row>
    <row r="22" spans="1:7" ht="21" x14ac:dyDescent="0.2">
      <c r="A22" s="42">
        <v>14</v>
      </c>
      <c r="B22" s="42" t="s">
        <v>157</v>
      </c>
      <c r="C22" s="32" t="s">
        <v>158</v>
      </c>
      <c r="D22" s="42" t="s">
        <v>137</v>
      </c>
      <c r="E22" s="43">
        <v>601.67999999999995</v>
      </c>
      <c r="F22" s="43"/>
      <c r="G22" s="43">
        <f t="shared" si="0"/>
        <v>0</v>
      </c>
    </row>
    <row r="23" spans="1:7" ht="21" x14ac:dyDescent="0.2">
      <c r="A23" s="42">
        <v>15</v>
      </c>
      <c r="B23" s="42" t="s">
        <v>159</v>
      </c>
      <c r="C23" s="32" t="s">
        <v>160</v>
      </c>
      <c r="D23" s="42" t="s">
        <v>28</v>
      </c>
      <c r="E23" s="43">
        <v>501.4</v>
      </c>
      <c r="F23" s="43"/>
      <c r="G23" s="43">
        <f t="shared" si="0"/>
        <v>0</v>
      </c>
    </row>
    <row r="24" spans="1:7" ht="21" x14ac:dyDescent="0.2">
      <c r="A24" s="42">
        <v>16</v>
      </c>
      <c r="B24" s="42" t="s">
        <v>161</v>
      </c>
      <c r="C24" s="32" t="s">
        <v>162</v>
      </c>
      <c r="D24" s="42" t="s">
        <v>134</v>
      </c>
      <c r="E24" s="43">
        <v>624.08000000000004</v>
      </c>
      <c r="F24" s="43"/>
      <c r="G24" s="43">
        <f t="shared" si="0"/>
        <v>0</v>
      </c>
    </row>
    <row r="25" spans="1:7" ht="31.5" x14ac:dyDescent="0.2">
      <c r="A25" s="42">
        <v>17</v>
      </c>
      <c r="B25" s="42" t="s">
        <v>163</v>
      </c>
      <c r="C25" s="32" t="s">
        <v>164</v>
      </c>
      <c r="D25" s="42" t="s">
        <v>134</v>
      </c>
      <c r="E25" s="43">
        <v>624.08000000000004</v>
      </c>
      <c r="F25" s="43"/>
      <c r="G25" s="43">
        <f t="shared" si="0"/>
        <v>0</v>
      </c>
    </row>
    <row r="26" spans="1:7" ht="42" x14ac:dyDescent="0.2">
      <c r="A26" s="42">
        <v>18</v>
      </c>
      <c r="B26" s="42" t="s">
        <v>165</v>
      </c>
      <c r="C26" s="32" t="s">
        <v>166</v>
      </c>
      <c r="D26" s="42" t="s">
        <v>134</v>
      </c>
      <c r="E26" s="43">
        <v>1135.5</v>
      </c>
      <c r="F26" s="43"/>
      <c r="G26" s="43">
        <f t="shared" si="0"/>
        <v>0</v>
      </c>
    </row>
    <row r="27" spans="1:7" x14ac:dyDescent="0.2">
      <c r="A27" s="42">
        <v>19</v>
      </c>
      <c r="B27" s="42"/>
      <c r="C27" s="32" t="s">
        <v>167</v>
      </c>
      <c r="D27" s="42" t="s">
        <v>28</v>
      </c>
      <c r="E27" s="43">
        <v>501.4</v>
      </c>
      <c r="F27" s="43"/>
      <c r="G27" s="43">
        <f t="shared" si="0"/>
        <v>0</v>
      </c>
    </row>
    <row r="28" spans="1:7" x14ac:dyDescent="0.2">
      <c r="A28" s="30"/>
      <c r="B28" s="36" t="s">
        <v>168</v>
      </c>
      <c r="C28" s="37"/>
      <c r="D28" s="29"/>
      <c r="E28" s="44"/>
      <c r="F28" s="44"/>
      <c r="G28" s="44"/>
    </row>
    <row r="29" spans="1:7" ht="42" x14ac:dyDescent="0.2">
      <c r="A29" s="42">
        <v>20</v>
      </c>
      <c r="B29" s="42" t="s">
        <v>131</v>
      </c>
      <c r="C29" s="32" t="s">
        <v>132</v>
      </c>
      <c r="D29" s="42" t="s">
        <v>2</v>
      </c>
      <c r="E29" s="43">
        <v>0.13900000000000001</v>
      </c>
      <c r="F29" s="43"/>
      <c r="G29" s="43">
        <f t="shared" ref="G29:G42" si="1">ROUND(E29*F29,2)</f>
        <v>0</v>
      </c>
    </row>
    <row r="30" spans="1:7" ht="21" x14ac:dyDescent="0.2">
      <c r="A30" s="42">
        <v>21</v>
      </c>
      <c r="B30" s="42" t="s">
        <v>133</v>
      </c>
      <c r="C30" s="32" t="s">
        <v>265</v>
      </c>
      <c r="D30" s="42" t="s">
        <v>134</v>
      </c>
      <c r="E30" s="43">
        <v>428.61</v>
      </c>
      <c r="F30" s="43"/>
      <c r="G30" s="43">
        <f t="shared" si="1"/>
        <v>0</v>
      </c>
    </row>
    <row r="31" spans="1:7" ht="31.5" x14ac:dyDescent="0.2">
      <c r="A31" s="42">
        <v>22</v>
      </c>
      <c r="B31" s="42" t="s">
        <v>169</v>
      </c>
      <c r="C31" s="32" t="s">
        <v>170</v>
      </c>
      <c r="D31" s="42" t="s">
        <v>137</v>
      </c>
      <c r="E31" s="43">
        <v>555.29</v>
      </c>
      <c r="F31" s="43"/>
      <c r="G31" s="43">
        <f t="shared" si="1"/>
        <v>0</v>
      </c>
    </row>
    <row r="32" spans="1:7" ht="21" x14ac:dyDescent="0.2">
      <c r="A32" s="42">
        <v>23</v>
      </c>
      <c r="B32" s="42" t="s">
        <v>140</v>
      </c>
      <c r="C32" s="32" t="s">
        <v>171</v>
      </c>
      <c r="D32" s="42" t="s">
        <v>137</v>
      </c>
      <c r="E32" s="43">
        <v>167.04</v>
      </c>
      <c r="F32" s="43"/>
      <c r="G32" s="43">
        <f t="shared" si="1"/>
        <v>0</v>
      </c>
    </row>
    <row r="33" spans="1:7" ht="21" x14ac:dyDescent="0.2">
      <c r="A33" s="42">
        <v>24</v>
      </c>
      <c r="B33" s="42" t="s">
        <v>172</v>
      </c>
      <c r="C33" s="32" t="s">
        <v>173</v>
      </c>
      <c r="D33" s="42" t="s">
        <v>28</v>
      </c>
      <c r="E33" s="43">
        <v>110.9</v>
      </c>
      <c r="F33" s="43"/>
      <c r="G33" s="43">
        <f t="shared" si="1"/>
        <v>0</v>
      </c>
    </row>
    <row r="34" spans="1:7" ht="21" x14ac:dyDescent="0.2">
      <c r="A34" s="42">
        <v>25</v>
      </c>
      <c r="B34" s="42" t="s">
        <v>172</v>
      </c>
      <c r="C34" s="32" t="s">
        <v>174</v>
      </c>
      <c r="D34" s="42" t="s">
        <v>28</v>
      </c>
      <c r="E34" s="43">
        <v>28.3</v>
      </c>
      <c r="F34" s="43"/>
      <c r="G34" s="43">
        <f t="shared" si="1"/>
        <v>0</v>
      </c>
    </row>
    <row r="35" spans="1:7" x14ac:dyDescent="0.2">
      <c r="A35" s="42">
        <v>26</v>
      </c>
      <c r="B35" s="42" t="s">
        <v>149</v>
      </c>
      <c r="C35" s="32" t="s">
        <v>175</v>
      </c>
      <c r="D35" s="42" t="s">
        <v>151</v>
      </c>
      <c r="E35" s="43">
        <v>32</v>
      </c>
      <c r="F35" s="43"/>
      <c r="G35" s="43">
        <f t="shared" si="1"/>
        <v>0</v>
      </c>
    </row>
    <row r="36" spans="1:7" ht="21" x14ac:dyDescent="0.2">
      <c r="A36" s="42">
        <v>27</v>
      </c>
      <c r="B36" s="42" t="s">
        <v>176</v>
      </c>
      <c r="C36" s="32" t="s">
        <v>177</v>
      </c>
      <c r="D36" s="42" t="s">
        <v>28</v>
      </c>
      <c r="E36" s="43">
        <v>139.19999999999999</v>
      </c>
      <c r="F36" s="43"/>
      <c r="G36" s="43">
        <f t="shared" si="1"/>
        <v>0</v>
      </c>
    </row>
    <row r="37" spans="1:7" ht="21" x14ac:dyDescent="0.2">
      <c r="A37" s="42">
        <v>28</v>
      </c>
      <c r="B37" s="42" t="s">
        <v>157</v>
      </c>
      <c r="C37" s="32" t="s">
        <v>178</v>
      </c>
      <c r="D37" s="42" t="s">
        <v>137</v>
      </c>
      <c r="E37" s="43">
        <v>167.04</v>
      </c>
      <c r="F37" s="43"/>
      <c r="G37" s="43">
        <f t="shared" si="1"/>
        <v>0</v>
      </c>
    </row>
    <row r="38" spans="1:7" ht="21" x14ac:dyDescent="0.2">
      <c r="A38" s="42">
        <v>29</v>
      </c>
      <c r="B38" s="42" t="s">
        <v>157</v>
      </c>
      <c r="C38" s="32" t="s">
        <v>158</v>
      </c>
      <c r="D38" s="42" t="s">
        <v>137</v>
      </c>
      <c r="E38" s="43">
        <v>167.04</v>
      </c>
      <c r="F38" s="43"/>
      <c r="G38" s="43">
        <f t="shared" si="1"/>
        <v>0</v>
      </c>
    </row>
    <row r="39" spans="1:7" ht="21" x14ac:dyDescent="0.2">
      <c r="A39" s="42">
        <v>30</v>
      </c>
      <c r="B39" s="42" t="s">
        <v>159</v>
      </c>
      <c r="C39" s="32" t="s">
        <v>179</v>
      </c>
      <c r="D39" s="42" t="s">
        <v>28</v>
      </c>
      <c r="E39" s="43">
        <v>139.19999999999999</v>
      </c>
      <c r="F39" s="43"/>
      <c r="G39" s="43">
        <f t="shared" si="1"/>
        <v>0</v>
      </c>
    </row>
    <row r="40" spans="1:7" ht="21" x14ac:dyDescent="0.2">
      <c r="A40" s="42">
        <v>31</v>
      </c>
      <c r="B40" s="42" t="s">
        <v>161</v>
      </c>
      <c r="C40" s="32" t="s">
        <v>162</v>
      </c>
      <c r="D40" s="42" t="s">
        <v>134</v>
      </c>
      <c r="E40" s="43">
        <v>282.58</v>
      </c>
      <c r="F40" s="43"/>
      <c r="G40" s="43">
        <f t="shared" si="1"/>
        <v>0</v>
      </c>
    </row>
    <row r="41" spans="1:7" ht="31.5" x14ac:dyDescent="0.2">
      <c r="A41" s="42">
        <v>32</v>
      </c>
      <c r="B41" s="42" t="s">
        <v>163</v>
      </c>
      <c r="C41" s="32" t="s">
        <v>180</v>
      </c>
      <c r="D41" s="42" t="s">
        <v>134</v>
      </c>
      <c r="E41" s="43">
        <v>282.58</v>
      </c>
      <c r="F41" s="43"/>
      <c r="G41" s="43">
        <f t="shared" si="1"/>
        <v>0</v>
      </c>
    </row>
    <row r="42" spans="1:7" ht="42" x14ac:dyDescent="0.2">
      <c r="A42" s="42">
        <v>33</v>
      </c>
      <c r="B42" s="42" t="s">
        <v>165</v>
      </c>
      <c r="C42" s="32" t="s">
        <v>166</v>
      </c>
      <c r="D42" s="42" t="s">
        <v>134</v>
      </c>
      <c r="E42" s="43">
        <v>146.04</v>
      </c>
      <c r="F42" s="43"/>
      <c r="G42" s="43">
        <f t="shared" si="1"/>
        <v>0</v>
      </c>
    </row>
    <row r="43" spans="1:7" x14ac:dyDescent="0.2">
      <c r="A43" s="30"/>
      <c r="B43" s="36" t="s">
        <v>181</v>
      </c>
      <c r="C43" s="37"/>
      <c r="D43" s="29"/>
      <c r="E43" s="44"/>
      <c r="F43" s="44"/>
      <c r="G43" s="44"/>
    </row>
    <row r="44" spans="1:7" ht="21" x14ac:dyDescent="0.2">
      <c r="A44" s="42">
        <v>34</v>
      </c>
      <c r="B44" s="42" t="s">
        <v>133</v>
      </c>
      <c r="C44" s="32" t="s">
        <v>265</v>
      </c>
      <c r="D44" s="42" t="s">
        <v>134</v>
      </c>
      <c r="E44" s="43">
        <v>23.63</v>
      </c>
      <c r="F44" s="43"/>
      <c r="G44" s="43">
        <f t="shared" ref="G44:G56" si="2">ROUND(E44*F44,2)</f>
        <v>0</v>
      </c>
    </row>
    <row r="45" spans="1:7" ht="31.5" x14ac:dyDescent="0.2">
      <c r="A45" s="42">
        <v>35</v>
      </c>
      <c r="B45" s="42" t="s">
        <v>169</v>
      </c>
      <c r="C45" s="32" t="s">
        <v>170</v>
      </c>
      <c r="D45" s="42" t="s">
        <v>137</v>
      </c>
      <c r="E45" s="43">
        <v>39.380000000000003</v>
      </c>
      <c r="F45" s="43"/>
      <c r="G45" s="43">
        <f t="shared" si="2"/>
        <v>0</v>
      </c>
    </row>
    <row r="46" spans="1:7" ht="21" x14ac:dyDescent="0.2">
      <c r="A46" s="42">
        <v>36</v>
      </c>
      <c r="B46" s="42" t="s">
        <v>182</v>
      </c>
      <c r="C46" s="32" t="s">
        <v>183</v>
      </c>
      <c r="D46" s="42" t="s">
        <v>137</v>
      </c>
      <c r="E46" s="43">
        <v>11.81</v>
      </c>
      <c r="F46" s="43"/>
      <c r="G46" s="43">
        <f t="shared" si="2"/>
        <v>0</v>
      </c>
    </row>
    <row r="47" spans="1:7" ht="21" x14ac:dyDescent="0.2">
      <c r="A47" s="42">
        <v>37</v>
      </c>
      <c r="B47" s="42" t="s">
        <v>157</v>
      </c>
      <c r="C47" s="32" t="s">
        <v>184</v>
      </c>
      <c r="D47" s="42" t="s">
        <v>137</v>
      </c>
      <c r="E47" s="43">
        <v>11.81</v>
      </c>
      <c r="F47" s="43"/>
      <c r="G47" s="43">
        <f t="shared" si="2"/>
        <v>0</v>
      </c>
    </row>
    <row r="48" spans="1:7" ht="21" x14ac:dyDescent="0.2">
      <c r="A48" s="42">
        <v>38</v>
      </c>
      <c r="B48" s="42" t="s">
        <v>159</v>
      </c>
      <c r="C48" s="32" t="s">
        <v>179</v>
      </c>
      <c r="D48" s="42" t="s">
        <v>28</v>
      </c>
      <c r="E48" s="43">
        <v>9.85</v>
      </c>
      <c r="F48" s="43"/>
      <c r="G48" s="43">
        <f t="shared" si="2"/>
        <v>0</v>
      </c>
    </row>
    <row r="49" spans="1:7" ht="21" x14ac:dyDescent="0.2">
      <c r="A49" s="42">
        <v>39</v>
      </c>
      <c r="B49" s="42" t="s">
        <v>161</v>
      </c>
      <c r="C49" s="32" t="s">
        <v>185</v>
      </c>
      <c r="D49" s="42" t="s">
        <v>134</v>
      </c>
      <c r="E49" s="43">
        <v>18.899999999999999</v>
      </c>
      <c r="F49" s="43"/>
      <c r="G49" s="43">
        <f t="shared" si="2"/>
        <v>0</v>
      </c>
    </row>
    <row r="50" spans="1:7" ht="31.5" x14ac:dyDescent="0.2">
      <c r="A50" s="42">
        <v>40</v>
      </c>
      <c r="B50" s="42" t="s">
        <v>163</v>
      </c>
      <c r="C50" s="32" t="s">
        <v>180</v>
      </c>
      <c r="D50" s="42" t="s">
        <v>134</v>
      </c>
      <c r="E50" s="43">
        <v>18.899999999999999</v>
      </c>
      <c r="F50" s="43"/>
      <c r="G50" s="43">
        <f t="shared" si="2"/>
        <v>0</v>
      </c>
    </row>
    <row r="51" spans="1:7" ht="42" x14ac:dyDescent="0.2">
      <c r="A51" s="42">
        <v>41</v>
      </c>
      <c r="B51" s="42" t="s">
        <v>165</v>
      </c>
      <c r="C51" s="32" t="s">
        <v>166</v>
      </c>
      <c r="D51" s="42" t="s">
        <v>134</v>
      </c>
      <c r="E51" s="43">
        <v>4.7300000000000004</v>
      </c>
      <c r="F51" s="43"/>
      <c r="G51" s="43">
        <f t="shared" si="2"/>
        <v>0</v>
      </c>
    </row>
    <row r="52" spans="1:7" ht="21" x14ac:dyDescent="0.2">
      <c r="A52" s="42">
        <v>42</v>
      </c>
      <c r="B52" s="42" t="s">
        <v>186</v>
      </c>
      <c r="C52" s="32" t="s">
        <v>187</v>
      </c>
      <c r="D52" s="42" t="s">
        <v>28</v>
      </c>
      <c r="E52" s="43">
        <v>9.85</v>
      </c>
      <c r="F52" s="43"/>
      <c r="G52" s="43">
        <f t="shared" si="2"/>
        <v>0</v>
      </c>
    </row>
    <row r="53" spans="1:7" ht="21" x14ac:dyDescent="0.2">
      <c r="A53" s="42">
        <v>43</v>
      </c>
      <c r="B53" s="42" t="s">
        <v>188</v>
      </c>
      <c r="C53" s="32" t="s">
        <v>189</v>
      </c>
      <c r="D53" s="42" t="s">
        <v>190</v>
      </c>
      <c r="E53" s="43">
        <v>0</v>
      </c>
      <c r="F53" s="43"/>
      <c r="G53" s="43">
        <f t="shared" si="2"/>
        <v>0</v>
      </c>
    </row>
    <row r="54" spans="1:7" ht="31.5" x14ac:dyDescent="0.2">
      <c r="A54" s="42">
        <v>44</v>
      </c>
      <c r="B54" s="42" t="s">
        <v>191</v>
      </c>
      <c r="C54" s="32" t="s">
        <v>192</v>
      </c>
      <c r="D54" s="42" t="s">
        <v>193</v>
      </c>
      <c r="E54" s="43">
        <v>4</v>
      </c>
      <c r="F54" s="43"/>
      <c r="G54" s="43">
        <f t="shared" si="2"/>
        <v>0</v>
      </c>
    </row>
    <row r="55" spans="1:7" ht="31.5" x14ac:dyDescent="0.2">
      <c r="A55" s="42">
        <v>45</v>
      </c>
      <c r="B55" s="42" t="s">
        <v>194</v>
      </c>
      <c r="C55" s="32" t="s">
        <v>195</v>
      </c>
      <c r="D55" s="42" t="s">
        <v>196</v>
      </c>
      <c r="E55" s="43">
        <v>4</v>
      </c>
      <c r="F55" s="43"/>
      <c r="G55" s="43">
        <f t="shared" si="2"/>
        <v>0</v>
      </c>
    </row>
    <row r="56" spans="1:7" ht="31.5" x14ac:dyDescent="0.2">
      <c r="A56" s="42">
        <v>46</v>
      </c>
      <c r="B56" s="42" t="s">
        <v>197</v>
      </c>
      <c r="C56" s="32" t="s">
        <v>198</v>
      </c>
      <c r="D56" s="42" t="s">
        <v>196</v>
      </c>
      <c r="E56" s="43">
        <v>4</v>
      </c>
      <c r="F56" s="43"/>
      <c r="G56" s="43">
        <f t="shared" si="2"/>
        <v>0</v>
      </c>
    </row>
    <row r="57" spans="1:7" x14ac:dyDescent="0.2">
      <c r="A57" s="45" t="s">
        <v>199</v>
      </c>
      <c r="B57" s="46"/>
      <c r="C57" s="46"/>
      <c r="D57" s="46"/>
      <c r="E57" s="46"/>
      <c r="F57" s="47"/>
      <c r="G57" s="44">
        <f>SUM(G9:G56)</f>
        <v>0</v>
      </c>
    </row>
  </sheetData>
  <mergeCells count="12">
    <mergeCell ref="B8:C8"/>
    <mergeCell ref="A1:G1"/>
    <mergeCell ref="A2:G2"/>
    <mergeCell ref="A3:G3"/>
    <mergeCell ref="A4:A6"/>
    <mergeCell ref="B4:B6"/>
    <mergeCell ref="C4:C6"/>
    <mergeCell ref="D4:D6"/>
    <mergeCell ref="E4:E6"/>
    <mergeCell ref="B28:C28"/>
    <mergeCell ref="B43:C43"/>
    <mergeCell ref="A57:F57"/>
  </mergeCells>
  <conditionalFormatting sqref="G9:G57">
    <cfRule type="cellIs" dxfId="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opLeftCell="A4" workbookViewId="0">
      <selection activeCell="K12" sqref="K12"/>
    </sheetView>
  </sheetViews>
  <sheetFormatPr defaultRowHeight="12.75" x14ac:dyDescent="0.2"/>
  <cols>
    <col min="1" max="1" width="5.7109375" customWidth="1"/>
    <col min="2" max="2" width="10.7109375" customWidth="1"/>
    <col min="3" max="3" width="40.7109375" customWidth="1"/>
    <col min="4" max="5" width="8.7109375" customWidth="1"/>
    <col min="6" max="6" width="9.7109375" customWidth="1"/>
    <col min="7" max="7" width="10.7109375" customWidth="1"/>
  </cols>
  <sheetData>
    <row r="1" spans="1:7" ht="39.950000000000003" customHeight="1" x14ac:dyDescent="0.2">
      <c r="A1" s="87" t="s">
        <v>260</v>
      </c>
      <c r="B1" s="88"/>
      <c r="C1" s="88"/>
      <c r="D1" s="88"/>
      <c r="E1" s="88"/>
      <c r="F1" s="88"/>
      <c r="G1" s="88"/>
    </row>
    <row r="2" spans="1:7" ht="18" customHeight="1" x14ac:dyDescent="0.2">
      <c r="A2" s="85" t="s">
        <v>255</v>
      </c>
      <c r="B2" s="85"/>
      <c r="C2" s="85"/>
      <c r="D2" s="85"/>
      <c r="E2" s="85"/>
      <c r="F2" s="85"/>
      <c r="G2" s="85"/>
    </row>
    <row r="3" spans="1:7" ht="27" customHeight="1" x14ac:dyDescent="0.2">
      <c r="A3" s="86" t="s">
        <v>263</v>
      </c>
      <c r="B3" s="86"/>
      <c r="C3" s="86"/>
      <c r="D3" s="86"/>
      <c r="E3" s="86"/>
      <c r="F3" s="86"/>
      <c r="G3" s="86"/>
    </row>
    <row r="4" spans="1:7" x14ac:dyDescent="0.2">
      <c r="A4" s="39" t="s">
        <v>0</v>
      </c>
      <c r="B4" s="39" t="s">
        <v>125</v>
      </c>
      <c r="C4" s="39" t="s">
        <v>1</v>
      </c>
      <c r="D4" s="39" t="s">
        <v>126</v>
      </c>
      <c r="E4" s="39" t="s">
        <v>3</v>
      </c>
      <c r="F4" s="25" t="s">
        <v>127</v>
      </c>
      <c r="G4" s="25" t="s">
        <v>5</v>
      </c>
    </row>
    <row r="5" spans="1:7" x14ac:dyDescent="0.2">
      <c r="A5" s="40"/>
      <c r="B5" s="40"/>
      <c r="C5" s="40"/>
      <c r="D5" s="40"/>
      <c r="E5" s="40"/>
      <c r="F5" s="26" t="s">
        <v>128</v>
      </c>
      <c r="G5" s="26" t="s">
        <v>128</v>
      </c>
    </row>
    <row r="6" spans="1:7" x14ac:dyDescent="0.2">
      <c r="A6" s="41"/>
      <c r="B6" s="41"/>
      <c r="C6" s="41"/>
      <c r="D6" s="41"/>
      <c r="E6" s="41"/>
      <c r="F6" s="27"/>
      <c r="G6" s="28" t="s">
        <v>129</v>
      </c>
    </row>
    <row r="7" spans="1:7" x14ac:dyDescent="0.2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</row>
    <row r="8" spans="1:7" x14ac:dyDescent="0.2">
      <c r="A8" s="36" t="s">
        <v>200</v>
      </c>
      <c r="B8" s="38"/>
      <c r="C8" s="38"/>
      <c r="D8" s="38"/>
      <c r="E8" s="38"/>
      <c r="F8" s="38"/>
      <c r="G8" s="37"/>
    </row>
    <row r="9" spans="1:7" ht="21" x14ac:dyDescent="0.2">
      <c r="A9" s="42">
        <v>1</v>
      </c>
      <c r="B9" s="42" t="s">
        <v>201</v>
      </c>
      <c r="C9" s="32" t="s">
        <v>202</v>
      </c>
      <c r="D9" s="42" t="s">
        <v>6</v>
      </c>
      <c r="E9" s="42">
        <v>3</v>
      </c>
      <c r="F9" s="43"/>
      <c r="G9" s="43">
        <f>ROUND(E9*F9,2)</f>
        <v>0</v>
      </c>
    </row>
    <row r="10" spans="1:7" ht="21" x14ac:dyDescent="0.2">
      <c r="A10" s="42">
        <v>2</v>
      </c>
      <c r="B10" s="42" t="s">
        <v>203</v>
      </c>
      <c r="C10" s="32" t="s">
        <v>204</v>
      </c>
      <c r="D10" s="42" t="s">
        <v>205</v>
      </c>
      <c r="E10" s="42">
        <v>16</v>
      </c>
      <c r="F10" s="43"/>
      <c r="G10" s="43">
        <f t="shared" ref="G10:G21" si="0">ROUND(E10*F10,2)</f>
        <v>0</v>
      </c>
    </row>
    <row r="11" spans="1:7" ht="42" x14ac:dyDescent="0.2">
      <c r="A11" s="42">
        <v>3</v>
      </c>
      <c r="B11" s="42" t="s">
        <v>206</v>
      </c>
      <c r="C11" s="32" t="s">
        <v>207</v>
      </c>
      <c r="D11" s="42" t="s">
        <v>6</v>
      </c>
      <c r="E11" s="42">
        <v>19</v>
      </c>
      <c r="F11" s="43"/>
      <c r="G11" s="43">
        <f t="shared" si="0"/>
        <v>0</v>
      </c>
    </row>
    <row r="12" spans="1:7" ht="42" x14ac:dyDescent="0.2">
      <c r="A12" s="42">
        <v>4</v>
      </c>
      <c r="B12" s="42" t="s">
        <v>208</v>
      </c>
      <c r="C12" s="32" t="s">
        <v>209</v>
      </c>
      <c r="D12" s="42" t="s">
        <v>28</v>
      </c>
      <c r="E12" s="42">
        <v>144</v>
      </c>
      <c r="F12" s="43"/>
      <c r="G12" s="43">
        <f t="shared" si="0"/>
        <v>0</v>
      </c>
    </row>
    <row r="13" spans="1:7" ht="31.5" x14ac:dyDescent="0.2">
      <c r="A13" s="42">
        <v>5</v>
      </c>
      <c r="B13" s="42" t="s">
        <v>210</v>
      </c>
      <c r="C13" s="32" t="s">
        <v>211</v>
      </c>
      <c r="D13" s="42" t="s">
        <v>28</v>
      </c>
      <c r="E13" s="42">
        <v>154</v>
      </c>
      <c r="F13" s="43"/>
      <c r="G13" s="43">
        <f t="shared" si="0"/>
        <v>0</v>
      </c>
    </row>
    <row r="14" spans="1:7" ht="42" x14ac:dyDescent="0.2">
      <c r="A14" s="42">
        <v>6</v>
      </c>
      <c r="B14" s="42" t="s">
        <v>212</v>
      </c>
      <c r="C14" s="32" t="s">
        <v>213</v>
      </c>
      <c r="D14" s="42" t="s">
        <v>28</v>
      </c>
      <c r="E14" s="42">
        <v>553</v>
      </c>
      <c r="F14" s="43"/>
      <c r="G14" s="43">
        <f t="shared" si="0"/>
        <v>0</v>
      </c>
    </row>
    <row r="15" spans="1:7" ht="42" x14ac:dyDescent="0.2">
      <c r="A15" s="42">
        <v>7</v>
      </c>
      <c r="B15" s="42" t="s">
        <v>214</v>
      </c>
      <c r="C15" s="32" t="s">
        <v>215</v>
      </c>
      <c r="D15" s="42" t="s">
        <v>28</v>
      </c>
      <c r="E15" s="42">
        <v>553</v>
      </c>
      <c r="F15" s="43"/>
      <c r="G15" s="43">
        <f t="shared" si="0"/>
        <v>0</v>
      </c>
    </row>
    <row r="16" spans="1:7" ht="31.5" x14ac:dyDescent="0.2">
      <c r="A16" s="42">
        <v>8</v>
      </c>
      <c r="B16" s="42" t="s">
        <v>216</v>
      </c>
      <c r="C16" s="32" t="s">
        <v>217</v>
      </c>
      <c r="D16" s="42" t="s">
        <v>28</v>
      </c>
      <c r="E16" s="42">
        <v>298</v>
      </c>
      <c r="F16" s="43"/>
      <c r="G16" s="43">
        <f t="shared" si="0"/>
        <v>0</v>
      </c>
    </row>
    <row r="17" spans="1:7" ht="21" x14ac:dyDescent="0.2">
      <c r="A17" s="42">
        <v>9</v>
      </c>
      <c r="B17" s="42" t="s">
        <v>218</v>
      </c>
      <c r="C17" s="32" t="s">
        <v>219</v>
      </c>
      <c r="D17" s="42" t="s">
        <v>6</v>
      </c>
      <c r="E17" s="42">
        <v>30</v>
      </c>
      <c r="F17" s="43"/>
      <c r="G17" s="43">
        <f t="shared" si="0"/>
        <v>0</v>
      </c>
    </row>
    <row r="18" spans="1:7" ht="42" x14ac:dyDescent="0.2">
      <c r="A18" s="42">
        <v>10</v>
      </c>
      <c r="B18" s="42" t="s">
        <v>220</v>
      </c>
      <c r="C18" s="32" t="s">
        <v>221</v>
      </c>
      <c r="D18" s="42" t="s">
        <v>28</v>
      </c>
      <c r="E18" s="42">
        <v>887</v>
      </c>
      <c r="F18" s="43"/>
      <c r="G18" s="43">
        <f t="shared" si="0"/>
        <v>0</v>
      </c>
    </row>
    <row r="19" spans="1:7" ht="31.5" x14ac:dyDescent="0.2">
      <c r="A19" s="42">
        <v>11</v>
      </c>
      <c r="B19" s="42" t="s">
        <v>222</v>
      </c>
      <c r="C19" s="32" t="s">
        <v>223</v>
      </c>
      <c r="D19" s="42" t="s">
        <v>6</v>
      </c>
      <c r="E19" s="42">
        <v>38</v>
      </c>
      <c r="F19" s="43"/>
      <c r="G19" s="43">
        <f t="shared" si="0"/>
        <v>0</v>
      </c>
    </row>
    <row r="20" spans="1:7" ht="21" x14ac:dyDescent="0.2">
      <c r="A20" s="42">
        <v>12</v>
      </c>
      <c r="B20" s="42" t="s">
        <v>224</v>
      </c>
      <c r="C20" s="32" t="s">
        <v>225</v>
      </c>
      <c r="D20" s="42" t="s">
        <v>226</v>
      </c>
      <c r="E20" s="42">
        <v>7</v>
      </c>
      <c r="F20" s="43"/>
      <c r="G20" s="43">
        <f t="shared" si="0"/>
        <v>0</v>
      </c>
    </row>
    <row r="21" spans="1:7" x14ac:dyDescent="0.2">
      <c r="A21" s="42">
        <v>13</v>
      </c>
      <c r="B21" s="42" t="s">
        <v>149</v>
      </c>
      <c r="C21" s="32" t="s">
        <v>227</v>
      </c>
      <c r="D21" s="42" t="s">
        <v>190</v>
      </c>
      <c r="E21" s="42">
        <v>1</v>
      </c>
      <c r="F21" s="43"/>
      <c r="G21" s="43">
        <f t="shared" si="0"/>
        <v>0</v>
      </c>
    </row>
    <row r="22" spans="1:7" x14ac:dyDescent="0.2">
      <c r="A22" s="45" t="s">
        <v>199</v>
      </c>
      <c r="B22" s="46"/>
      <c r="C22" s="46"/>
      <c r="D22" s="46"/>
      <c r="E22" s="46"/>
      <c r="F22" s="47"/>
      <c r="G22" s="44">
        <f>SUM(G9:G21)</f>
        <v>0</v>
      </c>
    </row>
  </sheetData>
  <mergeCells count="10">
    <mergeCell ref="A1:G1"/>
    <mergeCell ref="A2:G2"/>
    <mergeCell ref="A3:G3"/>
    <mergeCell ref="A22:F22"/>
    <mergeCell ref="A4:A6"/>
    <mergeCell ref="B4:B6"/>
    <mergeCell ref="C4:C6"/>
    <mergeCell ref="D4:D6"/>
    <mergeCell ref="E4:E6"/>
    <mergeCell ref="A8:G8"/>
  </mergeCells>
  <conditionalFormatting sqref="G9:G2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ZZK</vt:lpstr>
      <vt:lpstr>br. drogowa</vt:lpstr>
      <vt:lpstr>br. sanitarna</vt:lpstr>
      <vt:lpstr>br. telekomunikacyjna</vt:lpstr>
      <vt:lpstr>'br. drogowa'!Obszar_wydruku</vt:lpstr>
      <vt:lpstr>ZZK!Obszar_wydruku</vt:lpstr>
      <vt:lpstr>'br. drogowa'!Tytuły_wydruku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Koszt1</dc:title>
  <dc:creator>oem</dc:creator>
  <cp:lastModifiedBy>Łukasz Janikowski</cp:lastModifiedBy>
  <cp:lastPrinted>2022-01-17T09:02:40Z</cp:lastPrinted>
  <dcterms:created xsi:type="dcterms:W3CDTF">2011-02-14T20:18:54Z</dcterms:created>
  <dcterms:modified xsi:type="dcterms:W3CDTF">2022-01-17T09:03:37Z</dcterms:modified>
</cp:coreProperties>
</file>