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ówienia Publiczne\OneDrive\Pulpit\Przetargi 2022\Malowanie Myszkowska R budowlane\28.06.2023\"/>
    </mc:Choice>
  </mc:AlternateContent>
  <xr:revisionPtr revIDLastSave="0" documentId="8_{49255E85-C6FE-4FAE-8EE0-89DE05D12C50}" xr6:coauthVersionLast="47" xr6:coauthVersionMax="47" xr10:uidLastSave="{00000000-0000-0000-0000-000000000000}"/>
  <bookViews>
    <workbookView xWindow="-120" yWindow="-120" windowWidth="29040" windowHeight="15840" xr2:uid="{5050980D-E42B-48A2-A4F9-DB3BD3B7B2C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F42" i="1"/>
  <c r="H42" i="1" s="1"/>
  <c r="F26" i="1"/>
  <c r="H26" i="1" s="1"/>
  <c r="F25" i="1"/>
  <c r="H25" i="1" s="1"/>
  <c r="G44" i="1"/>
  <c r="C44" i="1"/>
  <c r="F43" i="1"/>
  <c r="H43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4" i="1"/>
  <c r="H24" i="1" s="1"/>
  <c r="F23" i="1"/>
  <c r="H23" i="1" s="1"/>
  <c r="F22" i="1"/>
  <c r="H22" i="1" s="1"/>
  <c r="F21" i="1"/>
  <c r="H21" i="1" s="1"/>
  <c r="F11" i="1"/>
  <c r="H11" i="1" s="1"/>
  <c r="F19" i="1"/>
  <c r="H19" i="1" s="1"/>
  <c r="F20" i="1"/>
  <c r="H20" i="1" s="1"/>
  <c r="F18" i="1"/>
  <c r="H18" i="1" s="1"/>
  <c r="F17" i="1"/>
  <c r="H17" i="1" s="1"/>
  <c r="F10" i="1"/>
  <c r="H10" i="1" s="1"/>
  <c r="F16" i="1"/>
  <c r="H16" i="1" s="1"/>
  <c r="F15" i="1"/>
  <c r="H15" i="1" s="1"/>
  <c r="F14" i="1"/>
  <c r="H14" i="1" s="1"/>
  <c r="F13" i="1"/>
  <c r="H13" i="1" s="1"/>
  <c r="F12" i="1"/>
  <c r="H12" i="1" s="1"/>
  <c r="F9" i="1"/>
  <c r="H9" i="1" s="1"/>
  <c r="F8" i="1"/>
  <c r="H8" i="1" s="1"/>
  <c r="H44" i="1" l="1"/>
  <c r="F44" i="1"/>
</calcChain>
</file>

<file path=xl/sharedStrings.xml><?xml version="1.0" encoding="utf-8"?>
<sst xmlns="http://schemas.openxmlformats.org/spreadsheetml/2006/main" count="152" uniqueCount="93">
  <si>
    <t>Pokój 2 łóżkowy</t>
  </si>
  <si>
    <t>Łazienka pacjenta</t>
  </si>
  <si>
    <t>Łazienka</t>
  </si>
  <si>
    <t>Pokój 3 łóżkowy</t>
  </si>
  <si>
    <t>Razem:</t>
  </si>
  <si>
    <t>Przedsionek</t>
  </si>
  <si>
    <t>m2</t>
  </si>
  <si>
    <t>malowanie ościerzy okiennych</t>
  </si>
  <si>
    <t>Przedmiar robót</t>
  </si>
  <si>
    <t>(6,99+3,44)*2*3,00=</t>
  </si>
  <si>
    <t>5070a</t>
  </si>
  <si>
    <t xml:space="preserve">Łazienka </t>
  </si>
  <si>
    <t>(2,05+1,55)*2*1,00=</t>
  </si>
  <si>
    <t>(6,99+3,48)*2*3,00=</t>
  </si>
  <si>
    <t>Pokój  3 łóżkowy</t>
  </si>
  <si>
    <t>5066/ 5065</t>
  </si>
  <si>
    <t>Sala Wzmożonego nadzoru 4 łóżkowy</t>
  </si>
  <si>
    <t>(6,99+3,48+0,12+3,48)*2*3,00=</t>
  </si>
  <si>
    <t>Pokój badań</t>
  </si>
  <si>
    <t>(6,99+3,48)*2*1,00=</t>
  </si>
  <si>
    <t>5061a</t>
  </si>
  <si>
    <t>(1,55+2,08)*2*1,0</t>
  </si>
  <si>
    <t>5058a</t>
  </si>
  <si>
    <t>(6,99+3,48+0,7)*2*3,00=</t>
  </si>
  <si>
    <t>(6,99+3,48+0,7)*2*3,0</t>
  </si>
  <si>
    <t>(1,55+2,08)*2*1,00</t>
  </si>
  <si>
    <t>(6,99+3,48+0,70)*2*3,0=</t>
  </si>
  <si>
    <t>(1,55+2,02)*2*1,0</t>
  </si>
  <si>
    <t>(4,59+3,48)*2*3,00</t>
  </si>
  <si>
    <t>Pokój 2 łóżkowa</t>
  </si>
  <si>
    <t>(4,59+3,60)*2*3,00=</t>
  </si>
  <si>
    <t>(1,55+2,02)*2*1,0=</t>
  </si>
  <si>
    <t>Gabinet zabiegowy</t>
  </si>
  <si>
    <t>5052a</t>
  </si>
  <si>
    <t>Zaplecze punktu pielegniarskiego</t>
  </si>
  <si>
    <t>Punkt pielegniarski</t>
  </si>
  <si>
    <t>(2,14+3,48+3,79)*2*3,00=</t>
  </si>
  <si>
    <t>(2,02+2,14)*2*1,00=</t>
  </si>
  <si>
    <t>(3,48+5,53)*2*1,00=</t>
  </si>
  <si>
    <t>Brudownik</t>
  </si>
  <si>
    <t>WC Niepełnosprawnych</t>
  </si>
  <si>
    <t>(3,14+2,8)*2*1,00</t>
  </si>
  <si>
    <t>(1,55+2,02)*2,0*1=</t>
  </si>
  <si>
    <t>(3,48*4,59)*2*3,00=</t>
  </si>
  <si>
    <t>WC Pacjenta</t>
  </si>
  <si>
    <t xml:space="preserve">Pokój lekarski </t>
  </si>
  <si>
    <t>(1,55+0,96+1,00+1,55)*1,0=</t>
  </si>
  <si>
    <t>(6,79+3,48)*2*3=</t>
  </si>
  <si>
    <t>Pokój lekarzy dyżurnych</t>
  </si>
  <si>
    <t>5041a</t>
  </si>
  <si>
    <t>Sanitariat</t>
  </si>
  <si>
    <t>(6,79+3,44)*2*3,00=</t>
  </si>
  <si>
    <t>(2,03+2,17)*2*1,0=</t>
  </si>
  <si>
    <t xml:space="preserve">Korytarz </t>
  </si>
  <si>
    <t>((2,40+3,19+1,46+5,74+1,46+5,74+1,46+5,74+1,46+5,74+1,46+5,74+1,46+2,79)+(3,34+1,16+5,22+2,20+2,8+2,20+5,73+5,16+2,04+5,00+2,20+2,80+2,20+4,94+0,67+1,30+1,23+1,10+2,40))*2,44</t>
  </si>
  <si>
    <t>(1,10*2,00)*18+(0,8*2,00)+5+0,90*2,00+(0,40*1,90)*23+0,60*1,90+0,9*2,00</t>
  </si>
  <si>
    <t>minus otwory drzwiowe w korytarzu</t>
  </si>
  <si>
    <t xml:space="preserve">minus otwory okienne </t>
  </si>
  <si>
    <t>(2,10*1,80)*23+1,50*1,80</t>
  </si>
  <si>
    <t>(1,8+2,0+1,8)*0,25*23</t>
  </si>
  <si>
    <t>jm.</t>
  </si>
  <si>
    <t>Malowanie ścian i sufitów</t>
  </si>
  <si>
    <t>(3,48+4,12)*2*3,00=</t>
  </si>
  <si>
    <t>(6,99+3,36)*2*1,0</t>
  </si>
  <si>
    <t>(3,14+2,80)*2*3,0=</t>
  </si>
  <si>
    <t>Powierzchnia  łącznie ścian</t>
  </si>
  <si>
    <t>malowanie dwustronne drzwi do szachtów (drzwi - R1)</t>
  </si>
  <si>
    <t>malowanie dwustronne drzwi do szachtu(drzwi - C*)</t>
  </si>
  <si>
    <t>malowanie dwustronne drzwi do szachtu(drzwi - D11*)</t>
  </si>
  <si>
    <t>szt.</t>
  </si>
  <si>
    <t>malowanie dwustronne drzwi  D10w</t>
  </si>
  <si>
    <t>malowanie dwustronne drzwi  D11w</t>
  </si>
  <si>
    <t>malowanie dwustronne drzwi  D18w</t>
  </si>
  <si>
    <t>szer. 400 mm, wys.1900 mm 
x 2 stronnie = 1,52 m2</t>
  </si>
  <si>
    <t>szer. 600 mm, wys.1900 mm
x 2 stronnie = 2,28 m2</t>
  </si>
  <si>
    <t>szer. 900 mm, wys.2000 mm
x 2 stronnie = 3,60 m2</t>
  </si>
  <si>
    <t>szer. 800 mm, wys.2000 mm
x 2 stronnie = 3,20 m2</t>
  </si>
  <si>
    <t xml:space="preserve">Malowanie stolarki drzwiowej do pomieszczeń i szachtów na Oddziale Wewnętrznym. </t>
  </si>
  <si>
    <t>L.p.</t>
  </si>
  <si>
    <t xml:space="preserve"> Numer
pom.</t>
  </si>
  <si>
    <t>Nazwa pom.</t>
  </si>
  <si>
    <t>Sufity m2</t>
  </si>
  <si>
    <t>Ściany</t>
  </si>
  <si>
    <t>Zminusowane powierzchnie pomalowane ścian</t>
  </si>
  <si>
    <t>Suma powierzchni ścian i sufitów</t>
  </si>
  <si>
    <t>Typ drzwi</t>
  </si>
  <si>
    <t>Wymiary drzwi w świetle ościerznicy</t>
  </si>
  <si>
    <t>Jedn.</t>
  </si>
  <si>
    <t>Ilość</t>
  </si>
  <si>
    <t>Jedn. pow. drzwi
m2</t>
  </si>
  <si>
    <t>Suma pow. drzwi
m2</t>
  </si>
  <si>
    <t>szer. 1100 mm, wys.2000 mm
x 2 stronnie = 4,40 m2</t>
  </si>
  <si>
    <t xml:space="preserve"> Odział Wewnnętrzny Piętro V - Blok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</si>
</sst>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0" xfId="0" applyFill="1"/>
    <xf numFmtId="0" fontId="0" fillId="0" borderId="0" xfId="0" applyAlignment="1">
      <alignment wrapText="1"/>
    </xf>
    <xf numFmtId="0" fontId="0" fillId="2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2" fontId="0" fillId="0" borderId="3" xfId="0" applyNumberFormat="1" applyBorder="1"/>
    <xf numFmtId="2" fontId="0" fillId="2" borderId="1" xfId="0" applyNumberFormat="1" applyFill="1" applyBorder="1" applyAlignment="1">
      <alignment wrapText="1"/>
    </xf>
    <xf numFmtId="0" fontId="0" fillId="0" borderId="7" xfId="0" applyBorder="1"/>
    <xf numFmtId="0" fontId="0" fillId="0" borderId="4" xfId="0" applyBorder="1"/>
    <xf numFmtId="0" fontId="0" fillId="2" borderId="8" xfId="0" applyFill="1" applyBorder="1" applyAlignment="1">
      <alignment wrapText="1"/>
    </xf>
    <xf numFmtId="0" fontId="0" fillId="0" borderId="8" xfId="0" applyBorder="1"/>
    <xf numFmtId="2" fontId="0" fillId="2" borderId="8" xfId="0" applyNumberFormat="1" applyFill="1" applyBorder="1"/>
    <xf numFmtId="0" fontId="1" fillId="0" borderId="2" xfId="0" applyFont="1" applyBorder="1"/>
    <xf numFmtId="0" fontId="1" fillId="0" borderId="6" xfId="0" applyFont="1" applyBorder="1"/>
    <xf numFmtId="2" fontId="1" fillId="0" borderId="2" xfId="0" applyNumberFormat="1" applyFont="1" applyBorder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1" fillId="0" borderId="2" xfId="0" applyFont="1" applyBorder="1" applyAlignment="1">
      <alignment horizontal="right" wrapText="1"/>
    </xf>
    <xf numFmtId="2" fontId="0" fillId="0" borderId="5" xfId="0" applyNumberFormat="1" applyBorder="1" applyAlignment="1">
      <alignment wrapText="1"/>
    </xf>
    <xf numFmtId="0" fontId="1" fillId="0" borderId="0" xfId="0" applyFont="1"/>
    <xf numFmtId="2" fontId="0" fillId="0" borderId="9" xfId="0" applyNumberFormat="1" applyBorder="1"/>
    <xf numFmtId="2" fontId="0" fillId="0" borderId="5" xfId="0" applyNumberFormat="1" applyBorder="1"/>
    <xf numFmtId="2" fontId="1" fillId="0" borderId="10" xfId="0" applyNumberFormat="1" applyFont="1" applyBorder="1"/>
    <xf numFmtId="2" fontId="1" fillId="2" borderId="8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6" xfId="0" applyBorder="1"/>
    <xf numFmtId="2" fontId="0" fillId="0" borderId="6" xfId="0" applyNumberFormat="1" applyBorder="1"/>
    <xf numFmtId="2" fontId="0" fillId="2" borderId="2" xfId="0" applyNumberFormat="1" applyFill="1" applyBorder="1"/>
    <xf numFmtId="0" fontId="0" fillId="0" borderId="0" xfId="0" applyAlignment="1">
      <alignment horizontal="right"/>
    </xf>
    <xf numFmtId="2" fontId="0" fillId="0" borderId="0" xfId="0" applyNumberFormat="1"/>
    <xf numFmtId="2" fontId="0" fillId="2" borderId="0" xfId="0" applyNumberFormat="1" applyFill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3278D-1260-40B4-A9D2-88286030E426}">
  <dimension ref="A1:H59"/>
  <sheetViews>
    <sheetView tabSelected="1" topLeftCell="A36" workbookViewId="0">
      <selection activeCell="J51" sqref="J51"/>
    </sheetView>
  </sheetViews>
  <sheetFormatPr defaultRowHeight="15" x14ac:dyDescent="0.25"/>
  <cols>
    <col min="1" max="1" width="7.28515625" customWidth="1"/>
    <col min="2" max="2" width="22.85546875" customWidth="1"/>
    <col min="3" max="3" width="6.7109375" customWidth="1"/>
    <col min="4" max="4" width="33.5703125" customWidth="1"/>
    <col min="5" max="5" width="6.7109375" customWidth="1"/>
    <col min="6" max="6" width="13.28515625" customWidth="1"/>
    <col min="7" max="7" width="15.7109375" customWidth="1"/>
    <col min="8" max="8" width="16.85546875" customWidth="1"/>
  </cols>
  <sheetData>
    <row r="1" spans="1:8" ht="24.75" customHeight="1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53" t="s">
        <v>8</v>
      </c>
      <c r="B2" s="53"/>
      <c r="C2" s="53"/>
      <c r="D2" s="53"/>
      <c r="E2" s="53"/>
      <c r="F2" s="53"/>
      <c r="G2" s="53"/>
      <c r="H2" s="53"/>
    </row>
    <row r="3" spans="1:8" ht="17.25" customHeight="1" x14ac:dyDescent="0.25">
      <c r="A3" s="53" t="s">
        <v>92</v>
      </c>
      <c r="B3" s="53"/>
      <c r="C3" s="53"/>
      <c r="D3" s="53"/>
      <c r="E3" s="53"/>
      <c r="F3" s="53"/>
      <c r="G3" s="53"/>
      <c r="H3" s="53"/>
    </row>
    <row r="4" spans="1:8" hidden="1" x14ac:dyDescent="0.25">
      <c r="A4" s="7"/>
      <c r="F4" s="7"/>
    </row>
    <row r="5" spans="1:8" hidden="1" x14ac:dyDescent="0.25">
      <c r="A5" s="7"/>
      <c r="B5" s="7"/>
      <c r="C5" s="7"/>
      <c r="D5" s="7"/>
      <c r="E5" s="7"/>
      <c r="F5" s="7"/>
    </row>
    <row r="6" spans="1:8" ht="98.25" customHeight="1" x14ac:dyDescent="0.25">
      <c r="A6" s="35" t="s">
        <v>79</v>
      </c>
      <c r="B6" s="35" t="s">
        <v>80</v>
      </c>
      <c r="C6" s="35" t="s">
        <v>81</v>
      </c>
      <c r="D6" s="34" t="s">
        <v>82</v>
      </c>
      <c r="E6" s="34" t="s">
        <v>60</v>
      </c>
      <c r="F6" s="35" t="s">
        <v>65</v>
      </c>
      <c r="G6" s="36" t="s">
        <v>83</v>
      </c>
      <c r="H6" s="35" t="s">
        <v>84</v>
      </c>
    </row>
    <row r="7" spans="1:8" ht="18.75" customHeight="1" x14ac:dyDescent="0.25">
      <c r="A7" s="56" t="s">
        <v>61</v>
      </c>
      <c r="B7" s="57"/>
      <c r="C7" s="57"/>
      <c r="D7" s="57"/>
      <c r="E7" s="57"/>
      <c r="F7" s="57"/>
      <c r="G7" s="57"/>
      <c r="H7" s="58"/>
    </row>
    <row r="8" spans="1:8" x14ac:dyDescent="0.25">
      <c r="A8" s="17">
        <v>5070</v>
      </c>
      <c r="B8" s="17" t="s">
        <v>0</v>
      </c>
      <c r="C8" s="18"/>
      <c r="D8" s="19" t="s">
        <v>9</v>
      </c>
      <c r="E8" s="15" t="s">
        <v>6</v>
      </c>
      <c r="F8" s="19">
        <f>(6.99+3.44)*2*3</f>
        <v>62.58</v>
      </c>
      <c r="G8" s="28">
        <v>10</v>
      </c>
      <c r="H8" s="19">
        <f>C8+F8-G8</f>
        <v>52.58</v>
      </c>
    </row>
    <row r="9" spans="1:8" x14ac:dyDescent="0.25">
      <c r="A9" s="3" t="s">
        <v>10</v>
      </c>
      <c r="B9" s="3" t="s">
        <v>11</v>
      </c>
      <c r="C9" s="1">
        <v>3</v>
      </c>
      <c r="D9" s="6" t="s">
        <v>12</v>
      </c>
      <c r="E9" s="16" t="s">
        <v>6</v>
      </c>
      <c r="F9" s="6">
        <f>(2.05+1.55)*2*1</f>
        <v>7.1999999999999993</v>
      </c>
      <c r="G9" s="29"/>
      <c r="H9" s="19">
        <f t="shared" ref="H9:H43" si="0">C9+F9-G9</f>
        <v>10.199999999999999</v>
      </c>
    </row>
    <row r="10" spans="1:8" x14ac:dyDescent="0.25">
      <c r="A10" s="2">
        <v>5069</v>
      </c>
      <c r="B10" s="2" t="s">
        <v>0</v>
      </c>
      <c r="C10" s="1"/>
      <c r="D10" s="5" t="s">
        <v>23</v>
      </c>
      <c r="E10" s="16" t="s">
        <v>6</v>
      </c>
      <c r="F10" s="5">
        <f>(6.99+3.48+0.7)*2*3</f>
        <v>67.02</v>
      </c>
      <c r="G10" s="29">
        <v>10</v>
      </c>
      <c r="H10" s="19">
        <f t="shared" si="0"/>
        <v>57.019999999999996</v>
      </c>
    </row>
    <row r="11" spans="1:8" x14ac:dyDescent="0.25">
      <c r="A11" s="12">
        <v>5068</v>
      </c>
      <c r="B11" s="2" t="s">
        <v>14</v>
      </c>
      <c r="C11" s="1"/>
      <c r="D11" s="5" t="s">
        <v>13</v>
      </c>
      <c r="E11" s="16" t="s">
        <v>6</v>
      </c>
      <c r="F11" s="5">
        <f>(6.99+3.48)*2*3</f>
        <v>62.820000000000007</v>
      </c>
      <c r="G11" s="29">
        <v>15</v>
      </c>
      <c r="H11" s="19">
        <f t="shared" si="0"/>
        <v>47.820000000000007</v>
      </c>
    </row>
    <row r="12" spans="1:8" x14ac:dyDescent="0.25">
      <c r="A12" s="2">
        <v>5067</v>
      </c>
      <c r="B12" s="2" t="s">
        <v>14</v>
      </c>
      <c r="C12" s="1"/>
      <c r="D12" s="5" t="s">
        <v>13</v>
      </c>
      <c r="E12" s="16" t="s">
        <v>6</v>
      </c>
      <c r="F12" s="5">
        <f>(6.99+3.48)*2*3</f>
        <v>62.820000000000007</v>
      </c>
      <c r="G12" s="29">
        <v>15</v>
      </c>
      <c r="H12" s="19">
        <f t="shared" si="0"/>
        <v>47.820000000000007</v>
      </c>
    </row>
    <row r="13" spans="1:8" ht="30" x14ac:dyDescent="0.25">
      <c r="A13" s="2" t="s">
        <v>15</v>
      </c>
      <c r="B13" s="2" t="s">
        <v>16</v>
      </c>
      <c r="C13" s="1">
        <v>46.04</v>
      </c>
      <c r="D13" s="5" t="s">
        <v>17</v>
      </c>
      <c r="E13" s="16" t="s">
        <v>6</v>
      </c>
      <c r="F13" s="5">
        <f>(6.99+3.48+0.12+3.48)*2*3</f>
        <v>84.42</v>
      </c>
      <c r="G13" s="29">
        <v>30</v>
      </c>
      <c r="H13" s="19">
        <f t="shared" si="0"/>
        <v>100.46000000000001</v>
      </c>
    </row>
    <row r="14" spans="1:8" x14ac:dyDescent="0.25">
      <c r="A14" s="2">
        <v>5064</v>
      </c>
      <c r="B14" s="2" t="s">
        <v>18</v>
      </c>
      <c r="C14" s="1">
        <v>22.6</v>
      </c>
      <c r="D14" s="4" t="s">
        <v>19</v>
      </c>
      <c r="E14" s="16" t="s">
        <v>6</v>
      </c>
      <c r="F14" s="5">
        <f>(6.99+3.48)*2*1</f>
        <v>20.94</v>
      </c>
      <c r="G14" s="29"/>
      <c r="H14" s="19">
        <f t="shared" si="0"/>
        <v>43.540000000000006</v>
      </c>
    </row>
    <row r="15" spans="1:8" x14ac:dyDescent="0.25">
      <c r="A15" s="2">
        <v>5063</v>
      </c>
      <c r="B15" s="2" t="s">
        <v>3</v>
      </c>
      <c r="C15" s="1"/>
      <c r="D15" s="5" t="s">
        <v>13</v>
      </c>
      <c r="E15" s="16" t="s">
        <v>6</v>
      </c>
      <c r="F15" s="4">
        <f>(6.99+3.48)*2*3</f>
        <v>62.820000000000007</v>
      </c>
      <c r="G15" s="29">
        <v>15</v>
      </c>
      <c r="H15" s="19">
        <f t="shared" si="0"/>
        <v>47.820000000000007</v>
      </c>
    </row>
    <row r="16" spans="1:8" x14ac:dyDescent="0.25">
      <c r="A16" s="2">
        <v>5062</v>
      </c>
      <c r="B16" s="2" t="s">
        <v>5</v>
      </c>
      <c r="C16" s="5">
        <v>22.6</v>
      </c>
      <c r="D16" s="5" t="s">
        <v>13</v>
      </c>
      <c r="E16" s="16" t="s">
        <v>6</v>
      </c>
      <c r="F16" s="5">
        <f>(6.99+3.48)*2*3</f>
        <v>62.820000000000007</v>
      </c>
      <c r="G16" s="29"/>
      <c r="H16" s="19">
        <f t="shared" si="0"/>
        <v>85.420000000000016</v>
      </c>
    </row>
    <row r="17" spans="1:8" x14ac:dyDescent="0.25">
      <c r="A17" s="10">
        <v>5061</v>
      </c>
      <c r="B17" s="2" t="s">
        <v>0</v>
      </c>
      <c r="C17" s="1"/>
      <c r="D17" s="4" t="s">
        <v>24</v>
      </c>
      <c r="E17" s="16" t="s">
        <v>6</v>
      </c>
      <c r="F17" s="4">
        <f>(6.99+3.48+0.7)*2*3</f>
        <v>67.02</v>
      </c>
      <c r="G17" s="29">
        <v>10</v>
      </c>
      <c r="H17" s="19">
        <f t="shared" si="0"/>
        <v>57.019999999999996</v>
      </c>
    </row>
    <row r="18" spans="1:8" x14ac:dyDescent="0.25">
      <c r="A18" s="9" t="s">
        <v>20</v>
      </c>
      <c r="B18" s="3" t="s">
        <v>2</v>
      </c>
      <c r="C18" s="1">
        <v>3</v>
      </c>
      <c r="D18" s="6" t="s">
        <v>21</v>
      </c>
      <c r="E18" s="16" t="s">
        <v>6</v>
      </c>
      <c r="F18" s="6">
        <f>(1.55+2.08)*2*1</f>
        <v>7.26</v>
      </c>
      <c r="G18" s="29"/>
      <c r="H18" s="19">
        <f t="shared" si="0"/>
        <v>10.26</v>
      </c>
    </row>
    <row r="19" spans="1:8" x14ac:dyDescent="0.25">
      <c r="A19" s="10">
        <v>5058</v>
      </c>
      <c r="B19" s="3" t="s">
        <v>0</v>
      </c>
      <c r="C19" s="1"/>
      <c r="D19" s="5" t="s">
        <v>26</v>
      </c>
      <c r="E19" s="16" t="s">
        <v>6</v>
      </c>
      <c r="F19" s="6">
        <f>(6.99+3.48+0.7)*2*3</f>
        <v>67.02</v>
      </c>
      <c r="G19" s="29">
        <v>10</v>
      </c>
      <c r="H19" s="19">
        <f t="shared" si="0"/>
        <v>57.019999999999996</v>
      </c>
    </row>
    <row r="20" spans="1:8" x14ac:dyDescent="0.25">
      <c r="A20" s="10" t="s">
        <v>22</v>
      </c>
      <c r="B20" s="2" t="s">
        <v>2</v>
      </c>
      <c r="C20" s="1">
        <v>3</v>
      </c>
      <c r="D20" s="5" t="s">
        <v>25</v>
      </c>
      <c r="E20" s="16" t="s">
        <v>6</v>
      </c>
      <c r="F20" s="5">
        <f>(1.55+2.08)*2*1</f>
        <v>7.26</v>
      </c>
      <c r="G20" s="29"/>
      <c r="H20" s="19">
        <f t="shared" si="0"/>
        <v>10.26</v>
      </c>
    </row>
    <row r="21" spans="1:8" x14ac:dyDescent="0.25">
      <c r="A21" s="10">
        <v>5057</v>
      </c>
      <c r="B21" s="2" t="s">
        <v>1</v>
      </c>
      <c r="C21" s="1">
        <v>3.3</v>
      </c>
      <c r="D21" s="5" t="s">
        <v>27</v>
      </c>
      <c r="E21" s="16" t="s">
        <v>6</v>
      </c>
      <c r="F21" s="5">
        <f>(1.55+2.02)*2*1</f>
        <v>7.1400000000000006</v>
      </c>
      <c r="G21" s="29"/>
      <c r="H21" s="19">
        <f t="shared" si="0"/>
        <v>10.440000000000001</v>
      </c>
    </row>
    <row r="22" spans="1:8" x14ac:dyDescent="0.25">
      <c r="A22" s="10">
        <v>5056</v>
      </c>
      <c r="B22" s="2" t="s">
        <v>29</v>
      </c>
      <c r="C22" s="1"/>
      <c r="D22" s="13" t="s">
        <v>28</v>
      </c>
      <c r="E22" s="16" t="s">
        <v>6</v>
      </c>
      <c r="F22" s="5">
        <f>(4.59+3.48)*2*3</f>
        <v>48.42</v>
      </c>
      <c r="G22" s="29">
        <v>10</v>
      </c>
      <c r="H22" s="19">
        <f t="shared" si="0"/>
        <v>38.42</v>
      </c>
    </row>
    <row r="23" spans="1:8" x14ac:dyDescent="0.25">
      <c r="A23" s="10">
        <v>5055</v>
      </c>
      <c r="B23" s="2" t="s">
        <v>0</v>
      </c>
      <c r="C23" s="1"/>
      <c r="D23" s="5" t="s">
        <v>30</v>
      </c>
      <c r="E23" s="16" t="s">
        <v>6</v>
      </c>
      <c r="F23" s="5">
        <f>(4.59+3.6)*2*3</f>
        <v>49.14</v>
      </c>
      <c r="G23" s="29">
        <v>10</v>
      </c>
      <c r="H23" s="19">
        <f t="shared" si="0"/>
        <v>39.14</v>
      </c>
    </row>
    <row r="24" spans="1:8" x14ac:dyDescent="0.25">
      <c r="A24" s="1">
        <v>5054</v>
      </c>
      <c r="B24" s="2" t="s">
        <v>1</v>
      </c>
      <c r="C24" s="5">
        <v>3.3</v>
      </c>
      <c r="D24" s="5" t="s">
        <v>31</v>
      </c>
      <c r="E24" s="16" t="s">
        <v>6</v>
      </c>
      <c r="F24" s="5">
        <f>(1.55+2.02)*2*1</f>
        <v>7.1400000000000006</v>
      </c>
      <c r="G24" s="29"/>
      <c r="H24" s="19">
        <f t="shared" si="0"/>
        <v>10.440000000000001</v>
      </c>
    </row>
    <row r="25" spans="1:8" x14ac:dyDescent="0.25">
      <c r="A25" s="10">
        <v>5053</v>
      </c>
      <c r="B25" s="2" t="s">
        <v>32</v>
      </c>
      <c r="C25" s="1">
        <v>22.5</v>
      </c>
      <c r="D25" s="5" t="s">
        <v>63</v>
      </c>
      <c r="E25" s="16" t="s">
        <v>6</v>
      </c>
      <c r="F25" s="5">
        <f>(6.99+3.36)*2*1</f>
        <v>20.7</v>
      </c>
      <c r="G25" s="29"/>
      <c r="H25" s="19">
        <f t="shared" si="0"/>
        <v>43.2</v>
      </c>
    </row>
    <row r="26" spans="1:8" ht="30" x14ac:dyDescent="0.25">
      <c r="A26" s="10">
        <v>5052</v>
      </c>
      <c r="B26" s="2" t="s">
        <v>34</v>
      </c>
      <c r="C26" s="1">
        <v>14.4</v>
      </c>
      <c r="D26" s="5" t="s">
        <v>62</v>
      </c>
      <c r="E26" s="16" t="s">
        <v>6</v>
      </c>
      <c r="F26" s="5">
        <f>(3.48+4.12)*2*3</f>
        <v>45.599999999999994</v>
      </c>
      <c r="G26" s="29"/>
      <c r="H26" s="19">
        <f t="shared" si="0"/>
        <v>59.999999999999993</v>
      </c>
    </row>
    <row r="27" spans="1:8" x14ac:dyDescent="0.25">
      <c r="A27" s="10" t="s">
        <v>33</v>
      </c>
      <c r="B27" s="2" t="s">
        <v>35</v>
      </c>
      <c r="C27" s="1"/>
      <c r="D27" s="5" t="s">
        <v>36</v>
      </c>
      <c r="E27" s="16" t="s">
        <v>6</v>
      </c>
      <c r="F27" s="5">
        <f>(2.14+3.48+3.79)*2*3</f>
        <v>56.46</v>
      </c>
      <c r="G27" s="29"/>
      <c r="H27" s="19">
        <f t="shared" si="0"/>
        <v>56.46</v>
      </c>
    </row>
    <row r="28" spans="1:8" x14ac:dyDescent="0.25">
      <c r="A28" s="9">
        <v>5051</v>
      </c>
      <c r="B28" s="3" t="s">
        <v>1</v>
      </c>
      <c r="C28" s="1">
        <v>4</v>
      </c>
      <c r="D28" s="6" t="s">
        <v>37</v>
      </c>
      <c r="E28" s="16" t="s">
        <v>6</v>
      </c>
      <c r="F28" s="6">
        <f>(2.02+2.14)*2*1</f>
        <v>8.32</v>
      </c>
      <c r="G28" s="29"/>
      <c r="H28" s="19">
        <f t="shared" si="0"/>
        <v>12.32</v>
      </c>
    </row>
    <row r="29" spans="1:8" x14ac:dyDescent="0.25">
      <c r="A29" s="9">
        <v>5050</v>
      </c>
      <c r="B29" s="3" t="s">
        <v>1</v>
      </c>
      <c r="C29" s="1">
        <v>13</v>
      </c>
      <c r="D29" s="6" t="s">
        <v>38</v>
      </c>
      <c r="E29" s="16" t="s">
        <v>6</v>
      </c>
      <c r="F29" s="6">
        <f>(3.48+5.53)*2*1</f>
        <v>18.02</v>
      </c>
      <c r="G29" s="29"/>
      <c r="H29" s="19">
        <f t="shared" si="0"/>
        <v>31.02</v>
      </c>
    </row>
    <row r="30" spans="1:8" x14ac:dyDescent="0.25">
      <c r="A30" s="9">
        <v>5049</v>
      </c>
      <c r="B30" s="3" t="s">
        <v>39</v>
      </c>
      <c r="C30" s="1">
        <v>13</v>
      </c>
      <c r="D30" s="6" t="s">
        <v>38</v>
      </c>
      <c r="E30" s="16" t="s">
        <v>6</v>
      </c>
      <c r="F30" s="6">
        <f>(3.48+5.53)*2*1</f>
        <v>18.02</v>
      </c>
      <c r="G30" s="29"/>
      <c r="H30" s="19">
        <f t="shared" si="0"/>
        <v>31.02</v>
      </c>
    </row>
    <row r="31" spans="1:8" x14ac:dyDescent="0.25">
      <c r="A31" s="11">
        <v>5048</v>
      </c>
      <c r="B31" s="3" t="s">
        <v>40</v>
      </c>
      <c r="C31" s="1">
        <v>4.7</v>
      </c>
      <c r="D31" s="6" t="s">
        <v>41</v>
      </c>
      <c r="E31" s="16" t="s">
        <v>6</v>
      </c>
      <c r="F31" s="6">
        <f>(3.14+2.8)*2*1</f>
        <v>11.879999999999999</v>
      </c>
      <c r="G31" s="29"/>
      <c r="H31" s="19">
        <f t="shared" si="0"/>
        <v>16.579999999999998</v>
      </c>
    </row>
    <row r="32" spans="1:8" x14ac:dyDescent="0.25">
      <c r="A32" s="9">
        <v>5047</v>
      </c>
      <c r="B32" s="3" t="s">
        <v>5</v>
      </c>
      <c r="C32" s="1">
        <v>6.7</v>
      </c>
      <c r="D32" s="6" t="s">
        <v>64</v>
      </c>
      <c r="E32" s="16" t="s">
        <v>6</v>
      </c>
      <c r="F32" s="6">
        <f>(3.14+2.8)*2*3</f>
        <v>35.64</v>
      </c>
      <c r="G32" s="29"/>
      <c r="H32" s="19">
        <f t="shared" si="0"/>
        <v>42.34</v>
      </c>
    </row>
    <row r="33" spans="1:8" x14ac:dyDescent="0.25">
      <c r="A33" s="9">
        <v>5046</v>
      </c>
      <c r="B33" s="3" t="s">
        <v>2</v>
      </c>
      <c r="C33" s="1">
        <v>3.3</v>
      </c>
      <c r="D33" s="6" t="s">
        <v>42</v>
      </c>
      <c r="E33" s="16" t="s">
        <v>6</v>
      </c>
      <c r="F33" s="6">
        <f>(1.55+2.02)*2*1</f>
        <v>7.1400000000000006</v>
      </c>
      <c r="G33" s="29"/>
      <c r="H33" s="19">
        <f t="shared" si="0"/>
        <v>10.440000000000001</v>
      </c>
    </row>
    <row r="34" spans="1:8" x14ac:dyDescent="0.25">
      <c r="A34" s="9">
        <v>5045</v>
      </c>
      <c r="B34" s="3" t="s">
        <v>0</v>
      </c>
      <c r="C34" s="1"/>
      <c r="D34" s="6" t="s">
        <v>43</v>
      </c>
      <c r="E34" s="16" t="s">
        <v>6</v>
      </c>
      <c r="F34" s="6">
        <f>(3.48+4.59)*2*3</f>
        <v>48.42</v>
      </c>
      <c r="G34" s="29">
        <v>10</v>
      </c>
      <c r="H34" s="19">
        <f t="shared" si="0"/>
        <v>38.42</v>
      </c>
    </row>
    <row r="35" spans="1:8" ht="15" customHeight="1" x14ac:dyDescent="0.25">
      <c r="A35" s="9">
        <v>5045</v>
      </c>
      <c r="B35" s="3" t="s">
        <v>0</v>
      </c>
      <c r="C35" s="1"/>
      <c r="D35" s="6" t="s">
        <v>43</v>
      </c>
      <c r="E35" s="16" t="s">
        <v>6</v>
      </c>
      <c r="F35" s="1">
        <f>(3.48+4.59)*2*3</f>
        <v>48.42</v>
      </c>
      <c r="G35" s="29">
        <v>10</v>
      </c>
      <c r="H35" s="19">
        <f t="shared" si="0"/>
        <v>38.42</v>
      </c>
    </row>
    <row r="36" spans="1:8" x14ac:dyDescent="0.25">
      <c r="A36" s="9">
        <v>5043</v>
      </c>
      <c r="B36" s="3" t="s">
        <v>44</v>
      </c>
      <c r="C36" s="1">
        <v>3.3</v>
      </c>
      <c r="D36" s="6" t="s">
        <v>46</v>
      </c>
      <c r="E36" s="16" t="s">
        <v>6</v>
      </c>
      <c r="F36" s="1">
        <f>(1.55+0.96+1+1.55)*1</f>
        <v>5.0599999999999996</v>
      </c>
      <c r="G36" s="29"/>
      <c r="H36" s="19">
        <f t="shared" si="0"/>
        <v>8.36</v>
      </c>
    </row>
    <row r="37" spans="1:8" x14ac:dyDescent="0.25">
      <c r="A37" s="9">
        <v>5042</v>
      </c>
      <c r="B37" s="3" t="s">
        <v>45</v>
      </c>
      <c r="C37" s="1"/>
      <c r="D37" s="6" t="s">
        <v>47</v>
      </c>
      <c r="E37" s="16" t="s">
        <v>6</v>
      </c>
      <c r="F37" s="1">
        <f>(6.79+3.48)*2*3</f>
        <v>61.62</v>
      </c>
      <c r="G37" s="29"/>
      <c r="H37" s="19">
        <f t="shared" si="0"/>
        <v>61.62</v>
      </c>
    </row>
    <row r="38" spans="1:8" x14ac:dyDescent="0.25">
      <c r="A38" s="9">
        <v>5041</v>
      </c>
      <c r="B38" s="3" t="s">
        <v>48</v>
      </c>
      <c r="C38" s="1"/>
      <c r="D38" s="6" t="s">
        <v>51</v>
      </c>
      <c r="E38" s="16" t="s">
        <v>6</v>
      </c>
      <c r="F38" s="1">
        <f>(6.79+3.44)*2*3</f>
        <v>61.38</v>
      </c>
      <c r="G38" s="29"/>
      <c r="H38" s="19">
        <f t="shared" si="0"/>
        <v>61.38</v>
      </c>
    </row>
    <row r="39" spans="1:8" x14ac:dyDescent="0.25">
      <c r="A39" s="1" t="s">
        <v>49</v>
      </c>
      <c r="B39" s="3" t="s">
        <v>50</v>
      </c>
      <c r="C39" s="1">
        <v>4.5</v>
      </c>
      <c r="D39" s="6" t="s">
        <v>52</v>
      </c>
      <c r="E39" s="16" t="s">
        <v>6</v>
      </c>
      <c r="F39" s="1">
        <f>(2.03+2.17)*2*1</f>
        <v>8.3999999999999986</v>
      </c>
      <c r="G39" s="29"/>
      <c r="H39" s="19">
        <f t="shared" si="0"/>
        <v>12.899999999999999</v>
      </c>
    </row>
    <row r="40" spans="1:8" ht="90" x14ac:dyDescent="0.25">
      <c r="A40" s="9">
        <v>5040</v>
      </c>
      <c r="B40" s="3" t="s">
        <v>53</v>
      </c>
      <c r="C40" s="1"/>
      <c r="D40" s="14" t="s">
        <v>54</v>
      </c>
      <c r="E40" s="16" t="s">
        <v>6</v>
      </c>
      <c r="F40" s="2">
        <f>((2.4+3.19+1.46+5.74+1.46+5.74+1.46+5.74+1.46+5.74+1.46+5.74+1.46+2.79)+(3.34+1.16+5.22+2.2+2.8+2.2+5.73+5.16+2.04+5+2.2+2.8+2.2+4.94+0.67+1.3+1.23+1.1+2.4))*2.44</f>
        <v>242.85319999999999</v>
      </c>
      <c r="G40" s="26"/>
      <c r="H40" s="19">
        <f t="shared" si="0"/>
        <v>242.85319999999999</v>
      </c>
    </row>
    <row r="41" spans="1:8" ht="45" x14ac:dyDescent="0.25">
      <c r="A41" s="1"/>
      <c r="B41" s="3" t="s">
        <v>56</v>
      </c>
      <c r="C41" s="1"/>
      <c r="D41" s="2" t="s">
        <v>55</v>
      </c>
      <c r="E41" s="16" t="s">
        <v>6</v>
      </c>
      <c r="F41" s="2">
        <f>(-1)*((1.1*2)*18+(0.8*2)+5+0.9*2+(0.4*1.9)*23+0.6*1.9+0.9*2)</f>
        <v>-68.42</v>
      </c>
      <c r="G41" s="26"/>
      <c r="H41" s="19">
        <f t="shared" si="0"/>
        <v>-68.42</v>
      </c>
    </row>
    <row r="42" spans="1:8" x14ac:dyDescent="0.25">
      <c r="A42" s="1"/>
      <c r="B42" s="3" t="s">
        <v>57</v>
      </c>
      <c r="C42" s="1"/>
      <c r="D42" s="2" t="s">
        <v>58</v>
      </c>
      <c r="E42" s="16" t="s">
        <v>6</v>
      </c>
      <c r="F42" s="2">
        <f>(-1)*((2.1*1.8)*23+1.5*1.8)</f>
        <v>-89.640000000000015</v>
      </c>
      <c r="G42" s="26"/>
      <c r="H42" s="19">
        <f t="shared" si="0"/>
        <v>-89.640000000000015</v>
      </c>
    </row>
    <row r="43" spans="1:8" ht="30" x14ac:dyDescent="0.25">
      <c r="A43" s="10"/>
      <c r="B43" s="2" t="s">
        <v>7</v>
      </c>
      <c r="C43" s="5"/>
      <c r="D43" s="4" t="s">
        <v>59</v>
      </c>
      <c r="E43" s="16" t="s">
        <v>6</v>
      </c>
      <c r="F43" s="4">
        <f>(1.8+2+1.8)*0.25*23</f>
        <v>32.199999999999996</v>
      </c>
      <c r="G43" s="26"/>
      <c r="H43" s="19">
        <f t="shared" si="0"/>
        <v>32.199999999999996</v>
      </c>
    </row>
    <row r="44" spans="1:8" x14ac:dyDescent="0.25">
      <c r="A44" s="25"/>
      <c r="B44" s="20" t="s">
        <v>4</v>
      </c>
      <c r="C44" s="20">
        <f>SUM(C8:C43)</f>
        <v>196.24</v>
      </c>
      <c r="D44" s="20"/>
      <c r="E44" s="21"/>
      <c r="F44" s="22">
        <f>SUM(F8:F43)</f>
        <v>1325.9132</v>
      </c>
      <c r="G44" s="30">
        <f>SUM(G8:G43)</f>
        <v>155</v>
      </c>
      <c r="H44" s="31">
        <f>SUM(H8:H43)</f>
        <v>1367.1532000000002</v>
      </c>
    </row>
    <row r="45" spans="1:8" x14ac:dyDescent="0.25">
      <c r="A45" s="42"/>
      <c r="B45" s="43"/>
      <c r="C45" s="44"/>
      <c r="D45" s="44"/>
      <c r="E45" s="43"/>
      <c r="F45" s="44"/>
      <c r="G45" s="44"/>
      <c r="H45" s="45"/>
    </row>
    <row r="46" spans="1:8" x14ac:dyDescent="0.25">
      <c r="A46" s="46"/>
      <c r="C46" s="47"/>
      <c r="D46" s="47"/>
      <c r="F46" s="47"/>
      <c r="G46" s="47"/>
      <c r="H46" s="48"/>
    </row>
    <row r="47" spans="1:8" ht="45" x14ac:dyDescent="0.25">
      <c r="A47" s="39" t="s">
        <v>78</v>
      </c>
      <c r="B47" s="59" t="s">
        <v>85</v>
      </c>
      <c r="C47" s="59"/>
      <c r="D47" s="40" t="s">
        <v>86</v>
      </c>
      <c r="E47" s="39" t="s">
        <v>87</v>
      </c>
      <c r="F47" s="40" t="s">
        <v>88</v>
      </c>
      <c r="G47" s="38" t="s">
        <v>89</v>
      </c>
      <c r="H47" s="41" t="s">
        <v>90</v>
      </c>
    </row>
    <row r="48" spans="1:8" x14ac:dyDescent="0.25">
      <c r="A48" s="54" t="s">
        <v>77</v>
      </c>
      <c r="B48" s="55"/>
      <c r="C48" s="55"/>
      <c r="D48" s="55"/>
      <c r="E48" s="55"/>
      <c r="F48" s="55"/>
      <c r="G48" s="55"/>
      <c r="H48" s="55"/>
    </row>
    <row r="49" spans="1:8" ht="45" customHeight="1" x14ac:dyDescent="0.25">
      <c r="A49" s="32">
        <v>1</v>
      </c>
      <c r="B49" s="60" t="s">
        <v>66</v>
      </c>
      <c r="C49" s="60"/>
      <c r="D49" s="32" t="s">
        <v>73</v>
      </c>
      <c r="E49" s="32" t="s">
        <v>69</v>
      </c>
      <c r="F49" s="32">
        <v>23</v>
      </c>
      <c r="G49" s="32">
        <v>1.52</v>
      </c>
      <c r="H49" s="38">
        <v>34.96</v>
      </c>
    </row>
    <row r="50" spans="1:8" ht="45" customHeight="1" x14ac:dyDescent="0.25">
      <c r="A50" s="32">
        <v>2</v>
      </c>
      <c r="B50" s="61" t="s">
        <v>67</v>
      </c>
      <c r="C50" s="61"/>
      <c r="D50" s="33" t="s">
        <v>74</v>
      </c>
      <c r="E50" s="32" t="s">
        <v>69</v>
      </c>
      <c r="F50" s="32">
        <v>1</v>
      </c>
      <c r="G50" s="32">
        <v>2.2799999999999998</v>
      </c>
      <c r="H50" s="38">
        <v>2.2799999999999998</v>
      </c>
    </row>
    <row r="51" spans="1:8" ht="45" customHeight="1" x14ac:dyDescent="0.25">
      <c r="A51" s="32">
        <v>3</v>
      </c>
      <c r="B51" s="61" t="s">
        <v>68</v>
      </c>
      <c r="C51" s="61"/>
      <c r="D51" s="33" t="s">
        <v>75</v>
      </c>
      <c r="E51" s="32" t="s">
        <v>69</v>
      </c>
      <c r="F51" s="32">
        <v>1</v>
      </c>
      <c r="G51" s="38">
        <v>3.6</v>
      </c>
      <c r="H51" s="38">
        <v>3.6</v>
      </c>
    </row>
    <row r="52" spans="1:8" ht="31.5" x14ac:dyDescent="0.25">
      <c r="A52" s="32">
        <v>4</v>
      </c>
      <c r="B52" s="61" t="s">
        <v>70</v>
      </c>
      <c r="C52" s="61"/>
      <c r="D52" s="33" t="s">
        <v>76</v>
      </c>
      <c r="E52" s="32" t="s">
        <v>69</v>
      </c>
      <c r="F52" s="32">
        <v>13</v>
      </c>
      <c r="G52" s="38">
        <v>3.2</v>
      </c>
      <c r="H52" s="38">
        <v>41.6</v>
      </c>
    </row>
    <row r="53" spans="1:8" ht="31.5" x14ac:dyDescent="0.25">
      <c r="A53" s="32">
        <v>5</v>
      </c>
      <c r="B53" s="61" t="s">
        <v>71</v>
      </c>
      <c r="C53" s="61"/>
      <c r="D53" s="33" t="s">
        <v>75</v>
      </c>
      <c r="E53" s="32"/>
      <c r="F53" s="32">
        <v>2</v>
      </c>
      <c r="G53" s="38">
        <v>3.6</v>
      </c>
      <c r="H53" s="38">
        <v>7.2</v>
      </c>
    </row>
    <row r="54" spans="1:8" ht="35.25" customHeight="1" x14ac:dyDescent="0.25">
      <c r="A54" s="32">
        <v>6</v>
      </c>
      <c r="B54" s="61" t="s">
        <v>72</v>
      </c>
      <c r="C54" s="61"/>
      <c r="D54" s="37" t="s">
        <v>91</v>
      </c>
      <c r="E54" s="32" t="s">
        <v>69</v>
      </c>
      <c r="F54" s="32">
        <v>19</v>
      </c>
      <c r="G54" s="32">
        <v>4.4000000000000004</v>
      </c>
      <c r="H54" s="38">
        <v>83.6</v>
      </c>
    </row>
    <row r="55" spans="1:8" x14ac:dyDescent="0.25">
      <c r="A55" s="50" t="s">
        <v>4</v>
      </c>
      <c r="B55" s="51"/>
      <c r="C55" s="51"/>
      <c r="D55" s="51"/>
      <c r="E55" s="51"/>
      <c r="F55" s="51"/>
      <c r="G55" s="52"/>
      <c r="H55" s="49">
        <f>SUM(H49:H54)</f>
        <v>173.24</v>
      </c>
    </row>
    <row r="56" spans="1:8" x14ac:dyDescent="0.25">
      <c r="A56" s="8"/>
      <c r="B56" s="23"/>
      <c r="C56" s="23"/>
      <c r="D56" s="23"/>
      <c r="E56" s="23"/>
      <c r="F56" s="23"/>
      <c r="G56" s="23"/>
      <c r="H56" s="24"/>
    </row>
    <row r="57" spans="1:8" x14ac:dyDescent="0.25">
      <c r="H57" s="27"/>
    </row>
    <row r="58" spans="1:8" x14ac:dyDescent="0.25">
      <c r="H58" s="27"/>
    </row>
    <row r="59" spans="1:8" x14ac:dyDescent="0.25">
      <c r="H59" s="27"/>
    </row>
  </sheetData>
  <mergeCells count="12">
    <mergeCell ref="A55:G55"/>
    <mergeCell ref="A2:H2"/>
    <mergeCell ref="A3:H3"/>
    <mergeCell ref="A48:H48"/>
    <mergeCell ref="A7:H7"/>
    <mergeCell ref="B47:C47"/>
    <mergeCell ref="B49:C49"/>
    <mergeCell ref="B50:C50"/>
    <mergeCell ref="B51:C51"/>
    <mergeCell ref="B52:C52"/>
    <mergeCell ref="B53:C53"/>
    <mergeCell ref="B54:C5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Inwestycje</dc:creator>
  <cp:lastModifiedBy>Andrzej Mirek</cp:lastModifiedBy>
  <cp:lastPrinted>2023-06-28T09:04:15Z</cp:lastPrinted>
  <dcterms:created xsi:type="dcterms:W3CDTF">2023-04-11T09:51:07Z</dcterms:created>
  <dcterms:modified xsi:type="dcterms:W3CDTF">2023-06-29T13:43:39Z</dcterms:modified>
</cp:coreProperties>
</file>