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ZPiFZ1\02. PRZETARGI\2021\Rozbudowa SP4\"/>
    </mc:Choice>
  </mc:AlternateContent>
  <bookViews>
    <workbookView xWindow="0" yWindow="0" windowWidth="28800" windowHeight="11835" activeTab="1"/>
  </bookViews>
  <sheets>
    <sheet name="Podsumowanie koszt" sheetId="8" r:id="rId1"/>
    <sheet name="Roboty budowlane " sheetId="6" r:id="rId2"/>
  </sheets>
  <definedNames>
    <definedName name="_xlnm.Print_Area" localSheetId="0">'Podsumowanie koszt'!$A$1:$E$29</definedName>
    <definedName name="_xlnm.Print_Area" localSheetId="1">'Roboty budowlane '!$A$1:$G$895</definedName>
  </definedNames>
  <calcPr calcId="152511" fullPrecision="0"/>
</workbook>
</file>

<file path=xl/calcChain.xml><?xml version="1.0" encoding="utf-8"?>
<calcChain xmlns="http://schemas.openxmlformats.org/spreadsheetml/2006/main">
  <c r="G739" i="6" l="1"/>
  <c r="G747" i="6"/>
  <c r="G776" i="6"/>
  <c r="G479" i="6"/>
  <c r="G19" i="6"/>
  <c r="G18" i="6"/>
  <c r="E17" i="6"/>
  <c r="G16" i="6"/>
  <c r="E15" i="6"/>
  <c r="G14" i="6"/>
  <c r="E13" i="6"/>
  <c r="E12" i="6"/>
  <c r="G11" i="6"/>
  <c r="G10" i="6"/>
  <c r="G333" i="6"/>
  <c r="G332" i="6"/>
  <c r="G672" i="6"/>
  <c r="G682" i="6"/>
  <c r="G694" i="6"/>
  <c r="G430" i="6"/>
  <c r="E271" i="6"/>
  <c r="G271" i="6" s="1"/>
  <c r="E270" i="6"/>
  <c r="G270" i="6" s="1"/>
  <c r="E248" i="6"/>
  <c r="G248" i="6" s="1"/>
  <c r="G247" i="6"/>
  <c r="E221" i="6"/>
  <c r="E220" i="6"/>
  <c r="G220" i="6" s="1"/>
  <c r="G219" i="6"/>
  <c r="G20" i="6"/>
  <c r="E258" i="6"/>
  <c r="G258" i="6" s="1"/>
  <c r="E234" i="6"/>
  <c r="G234" i="6" s="1"/>
  <c r="E204" i="6"/>
  <c r="G204" i="6" s="1"/>
  <c r="E166" i="6" l="1"/>
  <c r="G167" i="6"/>
  <c r="G231" i="6" l="1"/>
  <c r="G201" i="6"/>
  <c r="G200" i="6"/>
  <c r="G255" i="6"/>
  <c r="G887" i="6" l="1"/>
  <c r="G886" i="6"/>
  <c r="G884" i="6"/>
  <c r="G883" i="6"/>
  <c r="G882" i="6"/>
  <c r="G881" i="6"/>
  <c r="G880" i="6"/>
  <c r="G878" i="6"/>
  <c r="G877" i="6"/>
  <c r="G876" i="6"/>
  <c r="G875" i="6"/>
  <c r="G872" i="6"/>
  <c r="G871" i="6"/>
  <c r="G870" i="6"/>
  <c r="G869" i="6"/>
  <c r="G868" i="6"/>
  <c r="G867" i="6"/>
  <c r="G866" i="6"/>
  <c r="G865" i="6"/>
  <c r="G864" i="6"/>
  <c r="G863" i="6"/>
  <c r="G861" i="6"/>
  <c r="G860" i="6"/>
  <c r="G859" i="6"/>
  <c r="G858" i="6"/>
  <c r="G857" i="6"/>
  <c r="G856" i="6"/>
  <c r="G855" i="6"/>
  <c r="G854" i="6"/>
  <c r="G853" i="6"/>
  <c r="G852" i="6"/>
  <c r="G851" i="6"/>
  <c r="G850" i="6"/>
  <c r="G849" i="6"/>
  <c r="G848" i="6"/>
  <c r="G846" i="6"/>
  <c r="G845" i="6"/>
  <c r="G844" i="6"/>
  <c r="G843" i="6"/>
  <c r="G842" i="6"/>
  <c r="G841" i="6"/>
  <c r="G840" i="6"/>
  <c r="G839" i="6"/>
  <c r="G838" i="6"/>
  <c r="G837" i="6"/>
  <c r="G836" i="6"/>
  <c r="G834" i="6"/>
  <c r="G833" i="6"/>
  <c r="G832" i="6"/>
  <c r="G831" i="6"/>
  <c r="G830" i="6"/>
  <c r="G829" i="6"/>
  <c r="G828" i="6"/>
  <c r="G827" i="6"/>
  <c r="G826" i="6"/>
  <c r="G824" i="6"/>
  <c r="G823" i="6"/>
  <c r="G822" i="6"/>
  <c r="G821" i="6"/>
  <c r="G820" i="6"/>
  <c r="G819" i="6"/>
  <c r="G818" i="6"/>
  <c r="G817" i="6"/>
  <c r="G816" i="6"/>
  <c r="G815" i="6"/>
  <c r="G814" i="6"/>
  <c r="G813" i="6"/>
  <c r="G812" i="6"/>
  <c r="G811" i="6"/>
  <c r="G810" i="6"/>
  <c r="G809" i="6"/>
  <c r="G808" i="6"/>
  <c r="G807" i="6"/>
  <c r="G806" i="6"/>
  <c r="G805" i="6"/>
  <c r="G804" i="6"/>
  <c r="G803" i="6"/>
  <c r="G802" i="6"/>
  <c r="G801" i="6"/>
  <c r="G800" i="6"/>
  <c r="G799" i="6"/>
  <c r="G798" i="6"/>
  <c r="G797" i="6"/>
  <c r="G796" i="6"/>
  <c r="G794" i="6"/>
  <c r="G793" i="6"/>
  <c r="G792" i="6"/>
  <c r="G791" i="6"/>
  <c r="G790" i="6"/>
  <c r="G789" i="6"/>
  <c r="G788" i="6"/>
  <c r="G787" i="6"/>
  <c r="G786" i="6"/>
  <c r="G783" i="6"/>
  <c r="G782" i="6"/>
  <c r="G780" i="6"/>
  <c r="G779" i="6" s="1"/>
  <c r="G777" i="6"/>
  <c r="G775" i="6"/>
  <c r="G773" i="6"/>
  <c r="G772" i="6"/>
  <c r="G771" i="6"/>
  <c r="G770" i="6"/>
  <c r="G769" i="6"/>
  <c r="G767" i="6"/>
  <c r="G766" i="6"/>
  <c r="G763" i="6"/>
  <c r="G762" i="6"/>
  <c r="G761" i="6"/>
  <c r="G760" i="6"/>
  <c r="G759" i="6"/>
  <c r="G758" i="6"/>
  <c r="G757" i="6"/>
  <c r="G756" i="6"/>
  <c r="G755" i="6"/>
  <c r="G754" i="6"/>
  <c r="G753" i="6"/>
  <c r="G752" i="6"/>
  <c r="G751" i="6"/>
  <c r="G750" i="6"/>
  <c r="G748" i="6"/>
  <c r="G746" i="6"/>
  <c r="G745" i="6"/>
  <c r="G744" i="6"/>
  <c r="G743" i="6"/>
  <c r="G742" i="6"/>
  <c r="G741" i="6"/>
  <c r="G740" i="6"/>
  <c r="G738" i="6"/>
  <c r="G737" i="6"/>
  <c r="G736" i="6"/>
  <c r="G735" i="6"/>
  <c r="G734" i="6"/>
  <c r="G733" i="6"/>
  <c r="G732" i="6"/>
  <c r="G731" i="6"/>
  <c r="G730" i="6"/>
  <c r="G729" i="6"/>
  <c r="G728" i="6"/>
  <c r="G724" i="6"/>
  <c r="G723" i="6"/>
  <c r="G722" i="6"/>
  <c r="G721" i="6"/>
  <c r="G720" i="6"/>
  <c r="G719" i="6"/>
  <c r="G718" i="6"/>
  <c r="G717" i="6"/>
  <c r="G716" i="6"/>
  <c r="G715" i="6"/>
  <c r="G714" i="6"/>
  <c r="G713" i="6"/>
  <c r="G712" i="6"/>
  <c r="G711" i="6"/>
  <c r="G710" i="6"/>
  <c r="G709" i="6"/>
  <c r="G707" i="6"/>
  <c r="G706" i="6"/>
  <c r="G705" i="6"/>
  <c r="G704" i="6"/>
  <c r="G703" i="6"/>
  <c r="G702" i="6"/>
  <c r="G701" i="6"/>
  <c r="G700" i="6"/>
  <c r="G697" i="6"/>
  <c r="G696" i="6"/>
  <c r="G695" i="6"/>
  <c r="G693" i="6"/>
  <c r="G692" i="6"/>
  <c r="G691" i="6"/>
  <c r="G690" i="6"/>
  <c r="G689" i="6"/>
  <c r="G688" i="6"/>
  <c r="G687" i="6"/>
  <c r="G686" i="6"/>
  <c r="G685" i="6"/>
  <c r="G684" i="6"/>
  <c r="G683" i="6"/>
  <c r="G681" i="6"/>
  <c r="G680" i="6"/>
  <c r="G679" i="6"/>
  <c r="G678" i="6"/>
  <c r="G677" i="6"/>
  <c r="G675" i="6"/>
  <c r="G674" i="6"/>
  <c r="G673" i="6"/>
  <c r="G671" i="6"/>
  <c r="G670" i="6"/>
  <c r="G669" i="6"/>
  <c r="G668" i="6"/>
  <c r="G667" i="6"/>
  <c r="G666" i="6"/>
  <c r="G665" i="6"/>
  <c r="G664" i="6"/>
  <c r="G663" i="6"/>
  <c r="G662" i="6"/>
  <c r="G661" i="6"/>
  <c r="G660" i="6"/>
  <c r="G659" i="6"/>
  <c r="G658" i="6"/>
  <c r="G657" i="6"/>
  <c r="G656" i="6"/>
  <c r="G655" i="6"/>
  <c r="G654" i="6"/>
  <c r="G652" i="6"/>
  <c r="G651" i="6"/>
  <c r="G650" i="6"/>
  <c r="G649" i="6"/>
  <c r="G648" i="6"/>
  <c r="G647" i="6"/>
  <c r="G646" i="6"/>
  <c r="G645" i="6"/>
  <c r="G644" i="6"/>
  <c r="G643" i="6"/>
  <c r="G640" i="6"/>
  <c r="G639" i="6"/>
  <c r="G638" i="6"/>
  <c r="G637" i="6"/>
  <c r="G636" i="6"/>
  <c r="G635" i="6"/>
  <c r="G634" i="6"/>
  <c r="G633" i="6"/>
  <c r="G632" i="6"/>
  <c r="G630" i="6"/>
  <c r="G629" i="6"/>
  <c r="G628" i="6"/>
  <c r="G627" i="6"/>
  <c r="G626" i="6"/>
  <c r="G625" i="6"/>
  <c r="G624" i="6"/>
  <c r="G623" i="6"/>
  <c r="G622" i="6"/>
  <c r="G621" i="6"/>
  <c r="G618" i="6"/>
  <c r="G617" i="6"/>
  <c r="G616" i="6"/>
  <c r="G615" i="6"/>
  <c r="G613" i="6"/>
  <c r="G612" i="6"/>
  <c r="G611" i="6"/>
  <c r="G610" i="6"/>
  <c r="G609" i="6"/>
  <c r="G608" i="6"/>
  <c r="G607" i="6"/>
  <c r="G606" i="6"/>
  <c r="G605" i="6"/>
  <c r="G601" i="6"/>
  <c r="G600" i="6"/>
  <c r="G599" i="6"/>
  <c r="G598" i="6"/>
  <c r="G597" i="6"/>
  <c r="G596" i="6"/>
  <c r="G594" i="6"/>
  <c r="G593" i="6"/>
  <c r="G592" i="6"/>
  <c r="G591" i="6"/>
  <c r="G590" i="6"/>
  <c r="G589" i="6"/>
  <c r="G588" i="6"/>
  <c r="G586" i="6"/>
  <c r="G585" i="6"/>
  <c r="G584" i="6"/>
  <c r="G583" i="6"/>
  <c r="G582" i="6"/>
  <c r="G581" i="6"/>
  <c r="G580" i="6"/>
  <c r="G579" i="6"/>
  <c r="G578" i="6"/>
  <c r="G577" i="6"/>
  <c r="G575" i="6"/>
  <c r="G574" i="6"/>
  <c r="G573" i="6"/>
  <c r="G572" i="6"/>
  <c r="G571" i="6"/>
  <c r="G570" i="6"/>
  <c r="G569" i="6"/>
  <c r="G568" i="6"/>
  <c r="G567" i="6"/>
  <c r="G566" i="6"/>
  <c r="G564" i="6"/>
  <c r="G563" i="6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G549" i="6"/>
  <c r="G548" i="6"/>
  <c r="G546" i="6"/>
  <c r="G545" i="6"/>
  <c r="G544" i="6"/>
  <c r="G543" i="6"/>
  <c r="G542" i="6"/>
  <c r="G541" i="6"/>
  <c r="G540" i="6"/>
  <c r="G539" i="6"/>
  <c r="G538" i="6"/>
  <c r="G536" i="6"/>
  <c r="G535" i="6"/>
  <c r="G534" i="6"/>
  <c r="G533" i="6"/>
  <c r="G532" i="6"/>
  <c r="G531" i="6"/>
  <c r="G530" i="6"/>
  <c r="G529" i="6"/>
  <c r="G528" i="6"/>
  <c r="G526" i="6"/>
  <c r="G525" i="6"/>
  <c r="G524" i="6"/>
  <c r="G523" i="6"/>
  <c r="G522" i="6"/>
  <c r="G521" i="6"/>
  <c r="G520" i="6"/>
  <c r="G519" i="6"/>
  <c r="G518" i="6"/>
  <c r="G517" i="6"/>
  <c r="G516" i="6"/>
  <c r="G514" i="6"/>
  <c r="G513" i="6"/>
  <c r="G512" i="6"/>
  <c r="G511" i="6"/>
  <c r="G510" i="6"/>
  <c r="G509" i="6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2" i="6"/>
  <c r="G491" i="6"/>
  <c r="G490" i="6"/>
  <c r="G489" i="6"/>
  <c r="G488" i="6"/>
  <c r="G487" i="6"/>
  <c r="G486" i="6"/>
  <c r="G485" i="6"/>
  <c r="G484" i="6"/>
  <c r="G483" i="6"/>
  <c r="G482" i="6"/>
  <c r="G480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7" i="6"/>
  <c r="G436" i="6"/>
  <c r="G435" i="6"/>
  <c r="G434" i="6"/>
  <c r="G433" i="6"/>
  <c r="G432" i="6"/>
  <c r="G431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1" i="6"/>
  <c r="G330" i="6"/>
  <c r="G328" i="6"/>
  <c r="G327" i="6"/>
  <c r="G326" i="6"/>
  <c r="G325" i="6"/>
  <c r="G323" i="6"/>
  <c r="G322" i="6"/>
  <c r="G321" i="6"/>
  <c r="G320" i="6"/>
  <c r="G319" i="6"/>
  <c r="G318" i="6"/>
  <c r="G317" i="6"/>
  <c r="G316" i="6"/>
  <c r="G315" i="6"/>
  <c r="G313" i="6"/>
  <c r="G312" i="6"/>
  <c r="G311" i="6"/>
  <c r="G310" i="6"/>
  <c r="G309" i="6"/>
  <c r="G308" i="6"/>
  <c r="G307" i="6"/>
  <c r="G306" i="6"/>
  <c r="G304" i="6"/>
  <c r="G303" i="6" s="1"/>
  <c r="G781" i="6" l="1"/>
  <c r="G778" i="6"/>
  <c r="G885" i="6"/>
  <c r="G825" i="6"/>
  <c r="G768" i="6"/>
  <c r="G765" i="6"/>
  <c r="G727" i="6"/>
  <c r="G604" i="6"/>
  <c r="G494" i="6"/>
  <c r="G595" i="6"/>
  <c r="G395" i="6"/>
  <c r="G642" i="6"/>
  <c r="G862" i="6"/>
  <c r="G314" i="6"/>
  <c r="G438" i="6"/>
  <c r="G576" i="6"/>
  <c r="G587" i="6"/>
  <c r="G614" i="6"/>
  <c r="G620" i="6"/>
  <c r="G653" i="6"/>
  <c r="G699" i="6"/>
  <c r="G708" i="6"/>
  <c r="G795" i="6"/>
  <c r="G527" i="6"/>
  <c r="G324" i="6"/>
  <c r="G336" i="6"/>
  <c r="G409" i="6"/>
  <c r="G515" i="6"/>
  <c r="G785" i="6"/>
  <c r="G847" i="6"/>
  <c r="G874" i="6"/>
  <c r="G879" i="6"/>
  <c r="G351" i="6"/>
  <c r="G481" i="6"/>
  <c r="G537" i="6"/>
  <c r="G305" i="6"/>
  <c r="G329" i="6"/>
  <c r="G547" i="6"/>
  <c r="G565" i="6"/>
  <c r="G631" i="6"/>
  <c r="G676" i="6"/>
  <c r="G749" i="6"/>
  <c r="G774" i="6"/>
  <c r="G835" i="6"/>
  <c r="G726" i="6" l="1"/>
  <c r="G764" i="6"/>
  <c r="G619" i="6"/>
  <c r="G698" i="6"/>
  <c r="G641" i="6"/>
  <c r="G603" i="6"/>
  <c r="G335" i="6"/>
  <c r="G302" i="6"/>
  <c r="G301" i="6" s="1"/>
  <c r="C11" i="8" s="1"/>
  <c r="G493" i="6"/>
  <c r="G873" i="6"/>
  <c r="G784" i="6" s="1"/>
  <c r="G334" i="6" l="1"/>
  <c r="C12" i="8" s="1"/>
  <c r="D12" i="8" s="1"/>
  <c r="E12" i="8" s="1"/>
  <c r="G725" i="6"/>
  <c r="C14" i="8" s="1"/>
  <c r="D14" i="8" s="1"/>
  <c r="E14" i="8" s="1"/>
  <c r="G602" i="6"/>
  <c r="C13" i="8" s="1"/>
  <c r="D13" i="8" s="1"/>
  <c r="E13" i="8" s="1"/>
  <c r="D11" i="8"/>
  <c r="E11" i="8" s="1"/>
  <c r="G276" i="6"/>
  <c r="E262" i="6"/>
  <c r="E267" i="6"/>
  <c r="E265" i="6"/>
  <c r="E264" i="6"/>
  <c r="E261" i="6"/>
  <c r="E260" i="6"/>
  <c r="E243" i="6"/>
  <c r="E242" i="6"/>
  <c r="E241" i="6"/>
  <c r="E239" i="6"/>
  <c r="E236" i="6"/>
  <c r="E215" i="6"/>
  <c r="E213" i="6"/>
  <c r="E212" i="6"/>
  <c r="E211" i="6"/>
  <c r="E209" i="6"/>
  <c r="E206" i="6"/>
  <c r="E190" i="6" l="1"/>
  <c r="G190" i="6" s="1"/>
  <c r="G141" i="6" l="1"/>
  <c r="G140" i="6"/>
  <c r="G138" i="6"/>
  <c r="G135" i="6"/>
  <c r="G132" i="6"/>
  <c r="G145" i="6"/>
  <c r="E134" i="6"/>
  <c r="G13" i="6" l="1"/>
  <c r="E49" i="6" l="1"/>
  <c r="E48" i="6"/>
  <c r="E47" i="6"/>
  <c r="E46" i="6"/>
  <c r="E45" i="6"/>
  <c r="E43" i="6"/>
  <c r="E42" i="6"/>
  <c r="G42" i="6" s="1"/>
  <c r="E41" i="6"/>
  <c r="E40" i="6"/>
  <c r="G40" i="6" s="1"/>
  <c r="E176" i="6"/>
  <c r="E38" i="6"/>
  <c r="E37" i="6"/>
  <c r="E36" i="6"/>
  <c r="E35" i="6" l="1"/>
  <c r="E33" i="6"/>
  <c r="E32" i="6"/>
  <c r="E114" i="6" l="1"/>
  <c r="G259" i="6" l="1"/>
  <c r="G235" i="6"/>
  <c r="G249" i="6"/>
  <c r="G223" i="6"/>
  <c r="G272" i="6"/>
  <c r="G222" i="6" l="1"/>
  <c r="G205" i="6"/>
  <c r="G226" i="6"/>
  <c r="G300" i="6" l="1"/>
  <c r="G299" i="6"/>
  <c r="G298" i="6"/>
  <c r="G297" i="6"/>
  <c r="G296" i="6"/>
  <c r="G295" i="6"/>
  <c r="G294" i="6"/>
  <c r="G293" i="6"/>
  <c r="G292" i="6"/>
  <c r="G291" i="6"/>
  <c r="G290" i="6"/>
  <c r="G289" i="6"/>
  <c r="G288" i="6"/>
  <c r="G286" i="6"/>
  <c r="G285" i="6"/>
  <c r="G284" i="6"/>
  <c r="G283" i="6"/>
  <c r="G282" i="6"/>
  <c r="G281" i="6"/>
  <c r="G280" i="6"/>
  <c r="G279" i="6"/>
  <c r="G278" i="6"/>
  <c r="G277" i="6"/>
  <c r="G273" i="6"/>
  <c r="G269" i="6"/>
  <c r="G268" i="6"/>
  <c r="G267" i="6"/>
  <c r="G266" i="6"/>
  <c r="G265" i="6"/>
  <c r="G264" i="6"/>
  <c r="G263" i="6"/>
  <c r="G262" i="6"/>
  <c r="G261" i="6"/>
  <c r="G260" i="6"/>
  <c r="G257" i="6"/>
  <c r="G256" i="6"/>
  <c r="G254" i="6"/>
  <c r="G253" i="6"/>
  <c r="G252" i="6"/>
  <c r="G250" i="6"/>
  <c r="G246" i="6"/>
  <c r="G245" i="6"/>
  <c r="G244" i="6"/>
  <c r="G243" i="6"/>
  <c r="G242" i="6"/>
  <c r="G241" i="6"/>
  <c r="G240" i="6"/>
  <c r="G239" i="6"/>
  <c r="G238" i="6"/>
  <c r="G237" i="6"/>
  <c r="G236" i="6"/>
  <c r="G233" i="6"/>
  <c r="G232" i="6"/>
  <c r="G230" i="6"/>
  <c r="G229" i="6"/>
  <c r="G228" i="6"/>
  <c r="G225" i="6"/>
  <c r="G224" i="6"/>
  <c r="G221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3" i="6"/>
  <c r="G202" i="6"/>
  <c r="G199" i="6"/>
  <c r="G198" i="6"/>
  <c r="G197" i="6"/>
  <c r="G193" i="6"/>
  <c r="G192" i="6"/>
  <c r="G191" i="6"/>
  <c r="G189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69" i="6"/>
  <c r="G168" i="6"/>
  <c r="G165" i="6"/>
  <c r="G166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7" i="6"/>
  <c r="G146" i="6"/>
  <c r="G144" i="6"/>
  <c r="G143" i="6"/>
  <c r="G142" i="6"/>
  <c r="G139" i="6"/>
  <c r="G137" i="6"/>
  <c r="G136" i="6"/>
  <c r="G134" i="6"/>
  <c r="G133" i="6"/>
  <c r="G131" i="6"/>
  <c r="G129" i="6"/>
  <c r="G128" i="6"/>
  <c r="G127" i="6"/>
  <c r="G126" i="6"/>
  <c r="G125" i="6"/>
  <c r="G124" i="6"/>
  <c r="G123" i="6"/>
  <c r="G122" i="6"/>
  <c r="G121" i="6"/>
  <c r="G120" i="6"/>
  <c r="G119" i="6"/>
  <c r="G117" i="6"/>
  <c r="G116" i="6"/>
  <c r="G115" i="6"/>
  <c r="G114" i="6"/>
  <c r="G113" i="6"/>
  <c r="G112" i="6"/>
  <c r="G111" i="6"/>
  <c r="G110" i="6"/>
  <c r="G109" i="6"/>
  <c r="G108" i="6"/>
  <c r="G107" i="6"/>
  <c r="G104" i="6"/>
  <c r="G103" i="6"/>
  <c r="G102" i="6"/>
  <c r="G101" i="6"/>
  <c r="G99" i="6"/>
  <c r="G98" i="6"/>
  <c r="G97" i="6"/>
  <c r="G96" i="6"/>
  <c r="G95" i="6"/>
  <c r="G94" i="6"/>
  <c r="G93" i="6"/>
  <c r="G90" i="6"/>
  <c r="G89" i="6"/>
  <c r="G88" i="6"/>
  <c r="G87" i="6"/>
  <c r="G86" i="6"/>
  <c r="G84" i="6"/>
  <c r="G83" i="6"/>
  <c r="G82" i="6"/>
  <c r="G81" i="6"/>
  <c r="G80" i="6"/>
  <c r="G78" i="6"/>
  <c r="G77" i="6"/>
  <c r="G75" i="6"/>
  <c r="G74" i="6"/>
  <c r="G73" i="6"/>
  <c r="G72" i="6"/>
  <c r="G70" i="6"/>
  <c r="G69" i="6"/>
  <c r="G66" i="6"/>
  <c r="G65" i="6"/>
  <c r="G64" i="6"/>
  <c r="G63" i="6"/>
  <c r="G62" i="6"/>
  <c r="G59" i="6"/>
  <c r="G58" i="6"/>
  <c r="G57" i="6"/>
  <c r="G55" i="6"/>
  <c r="G54" i="6"/>
  <c r="G52" i="6"/>
  <c r="G51" i="6" s="1"/>
  <c r="G50" i="6"/>
  <c r="G49" i="6"/>
  <c r="G48" i="6"/>
  <c r="G47" i="6"/>
  <c r="G46" i="6"/>
  <c r="G45" i="6"/>
  <c r="G43" i="6"/>
  <c r="G41" i="6"/>
  <c r="G38" i="6"/>
  <c r="G37" i="6"/>
  <c r="G36" i="6"/>
  <c r="G35" i="6"/>
  <c r="G34" i="6"/>
  <c r="G33" i="6"/>
  <c r="G32" i="6"/>
  <c r="G31" i="6"/>
  <c r="G30" i="6"/>
  <c r="G29" i="6"/>
  <c r="G26" i="6"/>
  <c r="G25" i="6"/>
  <c r="G24" i="6"/>
  <c r="G23" i="6"/>
  <c r="G22" i="6"/>
  <c r="G17" i="6"/>
  <c r="G15" i="6"/>
  <c r="G12" i="6"/>
  <c r="G9" i="6"/>
  <c r="G8" i="6"/>
  <c r="G7" i="6" l="1"/>
  <c r="G76" i="6"/>
  <c r="G275" i="6"/>
  <c r="G196" i="6"/>
  <c r="G39" i="6"/>
  <c r="G287" i="6"/>
  <c r="G53" i="6"/>
  <c r="G118" i="6"/>
  <c r="G28" i="6"/>
  <c r="G56" i="6"/>
  <c r="G68" i="6"/>
  <c r="G106" i="6"/>
  <c r="G44" i="6"/>
  <c r="G149" i="6"/>
  <c r="G251" i="6"/>
  <c r="G61" i="6"/>
  <c r="G85" i="6"/>
  <c r="G188" i="6"/>
  <c r="G227" i="6"/>
  <c r="G79" i="6"/>
  <c r="G100" i="6"/>
  <c r="G130" i="6"/>
  <c r="G171" i="6"/>
  <c r="G21" i="6"/>
  <c r="G71" i="6"/>
  <c r="G92" i="6"/>
  <c r="G91" i="6" l="1"/>
  <c r="G170" i="6"/>
  <c r="G148" i="6" s="1"/>
  <c r="G274" i="6"/>
  <c r="G67" i="6"/>
  <c r="G60" i="6" s="1"/>
  <c r="G195" i="6"/>
  <c r="G194" i="6" s="1"/>
  <c r="G105" i="6"/>
  <c r="G27" i="6"/>
  <c r="G6" i="6" l="1"/>
  <c r="C10" i="8" s="1"/>
  <c r="C15" i="8" l="1"/>
  <c r="D10" i="8"/>
  <c r="D15" i="8" s="1"/>
  <c r="G888" i="6"/>
  <c r="G889" i="6" s="1"/>
  <c r="G890" i="6" s="1"/>
  <c r="E10" i="8" l="1"/>
  <c r="E15" i="8" s="1"/>
</calcChain>
</file>

<file path=xl/sharedStrings.xml><?xml version="1.0" encoding="utf-8"?>
<sst xmlns="http://schemas.openxmlformats.org/spreadsheetml/2006/main" count="3361" uniqueCount="1874">
  <si>
    <t>Lp.</t>
  </si>
  <si>
    <t>Podstawa</t>
  </si>
  <si>
    <t>Opis</t>
  </si>
  <si>
    <t>Wartość</t>
  </si>
  <si>
    <t>KNR 2-01 0121-01</t>
  </si>
  <si>
    <t>Roboty pomiarowe przy powierzchniowych robotach ziemnych</t>
  </si>
  <si>
    <t>ha</t>
  </si>
  <si>
    <t>KNNR 5 0719-10</t>
  </si>
  <si>
    <t>m2</t>
  </si>
  <si>
    <t>KNR 4-01 0212-03</t>
  </si>
  <si>
    <t>Rozbiórka elementów konstrukcji betonowych zbrojonych - schody zewnętrzne</t>
  </si>
  <si>
    <t>m3</t>
  </si>
  <si>
    <t>szt.</t>
  </si>
  <si>
    <t>KNR 2-25 0307-03</t>
  </si>
  <si>
    <t>Usunięcie warstwy ziemi urodzajnej (humusu) o grubości 20 cm za pomocą spycharek</t>
  </si>
  <si>
    <t>KNR 2-01 0302-02</t>
  </si>
  <si>
    <t>KNR-W 2-02 1103-01</t>
  </si>
  <si>
    <t>KNR 2-01 0236-03</t>
  </si>
  <si>
    <t>KNR-W 2-02 1101-03</t>
  </si>
  <si>
    <t>Podkłady betonowe w budownictwie mieszkaniowym i użyteczności publicznej przy zastosowaniu pompy do betonu na podłożu gruntowym</t>
  </si>
  <si>
    <t>Ściany żelbetowe proste grubości 24 cm wysokości do 3 m - z zastosowaniem pompy do betonu</t>
  </si>
  <si>
    <t>Ściany żelbetowe proste grubości 30 cm wysokości do 3 m - z zastosowaniem pompy do betonu</t>
  </si>
  <si>
    <t>KNR-W 2-02 0101-05</t>
  </si>
  <si>
    <t>Fundamenty z bloczków betonowych na zaprawie cementowo-wapiennej</t>
  </si>
  <si>
    <t>KNR 2-02 0262-03</t>
  </si>
  <si>
    <t>KNR-W 2-02 0242-01</t>
  </si>
  <si>
    <t xml:space="preserve">KNR 2-02 0218-03 0218-06 </t>
  </si>
  <si>
    <t>Schody żelbetowe wspornikowe proste z płytą grubości 20 cm - z zastosowaniem pompy do betonu</t>
  </si>
  <si>
    <t xml:space="preserve">KNR 2-02 0216-02 0216-05 </t>
  </si>
  <si>
    <t>Żelbetowe płyty stropowe, grubości 24 cm płaskie - z zastosowaniem pompy do betonu</t>
  </si>
  <si>
    <t>KNR AT-44 0201-03</t>
  </si>
  <si>
    <t>Stropy z płyt kanałowych sprężonych - transport elementów żurawiem samochodowym</t>
  </si>
  <si>
    <t>KNR 2-02 0290-03</t>
  </si>
  <si>
    <t>t</t>
  </si>
  <si>
    <t>KNR 2-02 0290-02</t>
  </si>
  <si>
    <t>KNR 2-02 0290-04</t>
  </si>
  <si>
    <t>KNR 9-15 0101-01</t>
  </si>
  <si>
    <t>KNR AT-40 0416-03</t>
  </si>
  <si>
    <t>m</t>
  </si>
  <si>
    <t>KNR 9-15 0102-01</t>
  </si>
  <si>
    <t>KNR 9-15 0201-03</t>
  </si>
  <si>
    <t>KNR 9-15 0401-01</t>
  </si>
  <si>
    <t>KNR AT-40 0410-04</t>
  </si>
  <si>
    <t>Izolacja pionowa z bitumicznych mas uszczelniających (KMB) - nakładana natryskowo - wtopienie siatki zbrojącej</t>
  </si>
  <si>
    <t>KNR 2-01 0211-07</t>
  </si>
  <si>
    <t>KNR 0-16 0154-03</t>
  </si>
  <si>
    <t>KNR K-02 0103-09</t>
  </si>
  <si>
    <t>KNR K-02 0105-06</t>
  </si>
  <si>
    <t>KNR K-02 0108-02</t>
  </si>
  <si>
    <t>Impregnacja ścian  aparatem natryskowym</t>
  </si>
  <si>
    <t>KNR AT-44 0301-03</t>
  </si>
  <si>
    <t>m belki</t>
  </si>
  <si>
    <t xml:space="preserve">  wycena indywidualna</t>
  </si>
  <si>
    <t>Konstrukcja stalowa nad budynkiem zaplecza</t>
  </si>
  <si>
    <t>KNNR 7 0912-01</t>
  </si>
  <si>
    <t>Konstrukcja stalowa pod centrale wentylacyjne</t>
  </si>
  <si>
    <t>Ocynk ogniowy+malowanie proszkowe konstrukcji pod centrale wentylacyjne</t>
  </si>
  <si>
    <t>TZKNBK XXIV 2302-05</t>
  </si>
  <si>
    <t>Montaż konstrukcji stalowych lekkich średnio złożonych o ciężarze do 1000 kg</t>
  </si>
  <si>
    <t>kg</t>
  </si>
  <si>
    <t>KNR 2-31 0114-01 0114-02</t>
  </si>
  <si>
    <t>KNR-W 2-02 0605-01</t>
  </si>
  <si>
    <t>Izolacje przeciwwodne z papy powierzchni poziomych na lepiku asfaltowym na gorąco - pierwsza warstwa</t>
  </si>
  <si>
    <t>KNR-W 2-02 0604-04</t>
  </si>
  <si>
    <t>Izolacje przeciwwilgociowe powierzchni poziomych z papy na lepiku na gorąco - druga i następna warstwa</t>
  </si>
  <si>
    <t>KNR 2-02 0609-03</t>
  </si>
  <si>
    <t>Izolacje cieplne i przeciwdźwiękowe z płyt styropianowych poziome na wierzchu konstrukcji na sucho - jedna warstwa</t>
  </si>
  <si>
    <t>KNR 2-02 0205-01</t>
  </si>
  <si>
    <t>KNR-W 2-02 0604-03</t>
  </si>
  <si>
    <t>Izolacje przeciwwilgociowe powierzchni poziomych z papy na lepiku na gorąco - pierwsza warstwa</t>
  </si>
  <si>
    <t>KNR 13-12 0702-01</t>
  </si>
  <si>
    <t>KNR-W 2-02 0612-03</t>
  </si>
  <si>
    <t>KNR 2-02 0613-04</t>
  </si>
  <si>
    <t>KNR 13-12 0701-06</t>
  </si>
  <si>
    <t>MEMBRANA - Warstwa rozdzielająca ogniochronna welon szklany 120 g/m2</t>
  </si>
  <si>
    <t>KNR-W 2-02 0504-01</t>
  </si>
  <si>
    <t>KNR-W 2-02 0409-02</t>
  </si>
  <si>
    <t>Konstrukcja drewniana okapu</t>
  </si>
  <si>
    <t>KNR 2-02 0510-03</t>
  </si>
  <si>
    <t>KNR 2-02 0508-04</t>
  </si>
  <si>
    <t>KSNR 2 0504-02</t>
  </si>
  <si>
    <t xml:space="preserve"> </t>
  </si>
  <si>
    <t>Drabina stalowa ocynkowana z koszem ochronnym</t>
  </si>
  <si>
    <t>szt</t>
  </si>
  <si>
    <t>KNR 0-15II 0522-01</t>
  </si>
  <si>
    <t>KNR 0-15II 0522-03</t>
  </si>
  <si>
    <t>Izolacja z folii polietylenowej</t>
  </si>
  <si>
    <t>Ceowniki z blachy z zetownikiem ( konstrukcja okapu)</t>
  </si>
  <si>
    <t>KNR 0-19 1023-10</t>
  </si>
  <si>
    <t>KNR 0-19 1023-11</t>
  </si>
  <si>
    <t>KNR 0-19 1023-12</t>
  </si>
  <si>
    <t>KNR 0-19 1024-08</t>
  </si>
  <si>
    <t>KNR 0-19 1024-06</t>
  </si>
  <si>
    <t>KNR 0-19 1024-04</t>
  </si>
  <si>
    <t>KNR-W 2-02 2119-08</t>
  </si>
  <si>
    <t>Obsadzenie prefabrykowanych podokienników, długości ponad 1 m  Parapety wewnętrzne</t>
  </si>
  <si>
    <t>KNR AT-31 0707-01</t>
  </si>
  <si>
    <t>Montaz parapetów zewnętrznych szerokości w rozwinięciu ponad 25 cm  - z blachy aluminiowej</t>
  </si>
  <si>
    <t>KNR 0-23 2613-09</t>
  </si>
  <si>
    <t>KNR 0-23 2613-01</t>
  </si>
  <si>
    <t>KNR 0-23 2613-03</t>
  </si>
  <si>
    <t>KNR 0-23 2613-02</t>
  </si>
  <si>
    <t>Ocieplenie ścian budynków płytami z wełny mineralnej - przyklejenie płyt z wełny mineralnej do ościeży</t>
  </si>
  <si>
    <t>KNR 0-23 2613-08</t>
  </si>
  <si>
    <t>Ocieplenie ścian budynków płytami z wełny mineralnej  - ochrona narożników wypukłych kątownikiem metalowym</t>
  </si>
  <si>
    <t>KNR 0-23 2613-07</t>
  </si>
  <si>
    <t>KNR 0-23 2612-09</t>
  </si>
  <si>
    <t>Ocieplenie ścian budynków płytami styropianowymi  - zamocowanie listwy cokołowej</t>
  </si>
  <si>
    <t>KNR 0-23 2612-01</t>
  </si>
  <si>
    <t>Ocieplenie ścian budynków płytami styropianowymi - przyklejenie płyt styropianowych do ścian</t>
  </si>
  <si>
    <t>KNR 0-23 2612-03</t>
  </si>
  <si>
    <t>Ocieplenie ścian budynków płytami styropianowymi - przymocowanie płyt styropianowych za pomocą dybli plastikowych do ścian z gazobetonu</t>
  </si>
  <si>
    <t>Ocieplenie ścian budynków płytami styropianowymi - przyklejenie płyt styropianowych do ścian, ściany wychodzące ponad dachy od strony wewnętrznej+ ocieplenie pod obróbkę</t>
  </si>
  <si>
    <t>KNR 0-23 2612-02</t>
  </si>
  <si>
    <t>Ocieplenie ścian budynków płytami styropianowymi - przyklejenie płyt styropianowych do ościeży</t>
  </si>
  <si>
    <t>KNR 0-23 2612-08</t>
  </si>
  <si>
    <t>Ocieplenie ścian budynków płytami styropianowym - ochrona narożników wypukłych kątownikiem metalowym</t>
  </si>
  <si>
    <t>KNR 0-23 2612-07</t>
  </si>
  <si>
    <t>Ocieplenie ścian budynków płytami styropianowymi - przyklejenie warstwy siatki na ościeżach</t>
  </si>
  <si>
    <t>KNR 9-24 0210-01</t>
  </si>
  <si>
    <t>Wykonanie warstwy zbrojącej z siatki na podłożu z płyt styropianowych mocowanych na ścianach</t>
  </si>
  <si>
    <t>KNR 9-24 0210-05</t>
  </si>
  <si>
    <t>Wykonanie warstwy zbrojącej z siatki na podłożu z płyt z wełny mineralnej mocowanych na ścianach</t>
  </si>
  <si>
    <t>KNR 0-33 0124-04</t>
  </si>
  <si>
    <t>KNR 0-33 0122-02</t>
  </si>
  <si>
    <t>Wykończenie cokołu z zastosowaniem podwiniętej siatki zbrojeniowej</t>
  </si>
  <si>
    <t>KNR 0-20 0265-01</t>
  </si>
  <si>
    <t>KNR 2-02 1101-07</t>
  </si>
  <si>
    <t>KNR 2-02 1101-01</t>
  </si>
  <si>
    <t>KNR 2-02 0604-05</t>
  </si>
  <si>
    <t>Izolacje przeciwwilgociowe z papy powierzchni poziomych na lepiku na zimno - pierwsza warstwa - IZOLACJA POZIOMA SCHODÓW ZEWNĘTRZNYCH+ podjazd</t>
  </si>
  <si>
    <t>KNR 2-02 0218-01</t>
  </si>
  <si>
    <t>C20/25 - zgodnie z PN-EN 206-1 lub równoważna</t>
  </si>
  <si>
    <t>KNR W-02 0210-02</t>
  </si>
  <si>
    <t>Okładziny na balkonach i tarasach; płytki o wymiarach 30x30 cm, Schody, spocznik wykończyć płytkami gresowymi (R11) zastosować płytki schodowe ( ryflowane) - kolor szary,  klasa ścieralności 5</t>
  </si>
  <si>
    <t>Zadaszenia przeszklone nad wejściami</t>
  </si>
  <si>
    <t>KNR 9-03 0106-03</t>
  </si>
  <si>
    <t>Tynki wewnętrzne gipsowe MP 75 - o podwyższonej wytrzymałości</t>
  </si>
  <si>
    <t>KNNR 2 0903-04</t>
  </si>
  <si>
    <t>Przygotowanie podłoża na ścianach - mechaniczne gruntowanie</t>
  </si>
  <si>
    <t>KNR K-04 0305-01</t>
  </si>
  <si>
    <t>Gładzie gipsowe jednowarstwowe, grubości 3 mm, wykonywane ręcznie na ścianach na podłożu z tynku</t>
  </si>
  <si>
    <t>KSNR 3 0605-04</t>
  </si>
  <si>
    <t>Dwukrotne malowanie tynków wewnętrznych ścian</t>
  </si>
  <si>
    <t>KNR-W 2-02 1123-01</t>
  </si>
  <si>
    <t>Posadzki z wykładzin z tworzyw - wykładzina PCW homogeniczna</t>
  </si>
  <si>
    <t>KNR-W 2-02 1123-04</t>
  </si>
  <si>
    <t>Posadzki z wykładzin z tworzyw sztucznych - zgrzewanie wykładzin rulonowych</t>
  </si>
  <si>
    <t>KNR-W 2-02 1124-05</t>
  </si>
  <si>
    <t>Posadzki - listwy przyścienne z tworzyw sztucznych zgrzewane</t>
  </si>
  <si>
    <t>NNRNKB 202 2808-05</t>
  </si>
  <si>
    <t>KNR 0-12 1118-03</t>
  </si>
  <si>
    <t>NNRNKB 202 2808-03</t>
  </si>
  <si>
    <t>NNRNKB 202 2809-02</t>
  </si>
  <si>
    <t>NNRNKB 202 2810-05</t>
  </si>
  <si>
    <t>Poręcz naścienna Poręcz naścienna - schody  - stal (malowana proszkowo)  - zamontować na poręczy ograniczniki uniemożliwiające  zjeżdżanie po poręczy</t>
  </si>
  <si>
    <t>Balustrada środkowa - schody</t>
  </si>
  <si>
    <t>KNNR 7 0702-02</t>
  </si>
  <si>
    <t>Sufity podwieszane z płytami z włókien mineralnych z rastrami o wymiarach 600x600 mm</t>
  </si>
  <si>
    <t>Posadzki z płytek o wymiarach 30 x 30 cm, układanych metodą zwykłą (gres techniczny)</t>
  </si>
  <si>
    <t>Posadzki z wykładzin z tworzyw - wykładzina PCW homogeniczna okładzina schodów</t>
  </si>
  <si>
    <t>PLATFORMA SCHODOWA NA TORZE PROSTYM</t>
  </si>
  <si>
    <t>KNR 0-19 0928-12</t>
  </si>
  <si>
    <t>Demontaż  okna w piwnicy</t>
  </si>
  <si>
    <t>KNR 4-01 0304-02</t>
  </si>
  <si>
    <t>Zamurowanie otworu okiennego</t>
  </si>
  <si>
    <t>KNR 4-04 0102-02</t>
  </si>
  <si>
    <t>Rozebranie murów wokół okna</t>
  </si>
  <si>
    <t>Dwukrotne malowanie tynków wewnętrznych ścian ( kolorem istniejącym)</t>
  </si>
  <si>
    <t>Demontaż  okna (ściana zewnętrzna)- okno przekazać inwestorowi</t>
  </si>
  <si>
    <t>KNR 4-04 0707-01</t>
  </si>
  <si>
    <t>zesp.</t>
  </si>
  <si>
    <t>Demontaż  drzwi (ściana wewnętrzna)</t>
  </si>
  <si>
    <t>Zamurowanie otworu drzwiowego</t>
  </si>
  <si>
    <t>Rozebranie murów - podokiennik</t>
  </si>
  <si>
    <t>KNR 13-23 0106-08</t>
  </si>
  <si>
    <t>Rozbiórka izolacji cieplnej ze styropianu</t>
  </si>
  <si>
    <t>Wykucie otworu drzwiowego</t>
  </si>
  <si>
    <t>Konstrukcja stalowa - nadproże</t>
  </si>
  <si>
    <t>Montaż konstrukcji stalowych nadproża z wyprawą betonową</t>
  </si>
  <si>
    <t>KNR 2-31 0401-02</t>
  </si>
  <si>
    <t>KNR 2-31 0402-04</t>
  </si>
  <si>
    <t>Ława pod krawężniki betonowa z oporem</t>
  </si>
  <si>
    <t>KNR 2-31 0407-05 0407-06</t>
  </si>
  <si>
    <t>Obrzeża betonowe o wymiarach 30x8 cm na podsypce cementowo-piaskowej z wypełnieniem spoin zaprawą cementową na łukach o promieniu do 10 m</t>
  </si>
  <si>
    <t>KNR 2-31 0101-01 0101-02</t>
  </si>
  <si>
    <t>KNR 2-31 0104-01</t>
  </si>
  <si>
    <t>Warstwy odsączające z piasku w korycie i na poszerzeniach, wykonanie i zagęszczanie ręczne - grubość warstwy po zagęszczeniu 10 cm</t>
  </si>
  <si>
    <t>KNR 2-31 0114-05</t>
  </si>
  <si>
    <t>Podbudowa z kruszywa łamanego - warstwa dolna o grubości po zagęszczeniu 15 cm</t>
  </si>
  <si>
    <t>KNR 2-31 0105-07 0105-08</t>
  </si>
  <si>
    <t>Podsypka cementowo-piaskowa z zagęszczeniem mechanicznym - 5 cm grubości warstwy po zagęszczeniu</t>
  </si>
  <si>
    <t>Chodniki z kostki betonowej "POLBRUK" grubości 60 mm typu 40 na podsypce piaskowej grubości 50 mm z wypełnieniem spoin piaskiem - zastosowanie zagęszczarki wibracyjnej</t>
  </si>
  <si>
    <t>KNR 2-31 0401-08</t>
  </si>
  <si>
    <t>Podbudowa pod ławę - 5 cm grubości warstwy po zagęszczeniu</t>
  </si>
  <si>
    <t>KNR 2-31 0403-03 0403-07</t>
  </si>
  <si>
    <t>Krawężniki betonowe wystające o wymiarach 15x30 cm na podsypce cementowo-piaskowej na łukach o promieniu do 10 m</t>
  </si>
  <si>
    <t>KNR 2-31 0104-03 0104-04</t>
  </si>
  <si>
    <t>Warstwy odsączające z piasku na poszerzeniach, wykonanie ręczne, zagęszczanie mechaniczne - grubość warstwy po zagęszczeniu 35 cm</t>
  </si>
  <si>
    <t>KNR 2-31 0114-07 0114-08</t>
  </si>
  <si>
    <t>Podbudowa z kruszywa łamanego - warstwa górna o grubości po zagęszczeniu 16 cm</t>
  </si>
  <si>
    <t>KNR 2-31 0114-03 0114-04</t>
  </si>
  <si>
    <t>Podbudowa z kruszywa naturalnego - warstwa górna o grubości po zagęszczeniu 12 cm</t>
  </si>
  <si>
    <t>KNR 2-21 0101-04</t>
  </si>
  <si>
    <t>KNR 2-21 0411-02</t>
  </si>
  <si>
    <t>KNR 2-21 0401-05</t>
  </si>
  <si>
    <t>Stojak rowerowy bocian aluminiowy na 10 stanowisk</t>
  </si>
  <si>
    <t>Obmiar</t>
  </si>
  <si>
    <t>KNR-W 2-15 0402-01 analogia</t>
  </si>
  <si>
    <t>Rurociągi w instalacjach c.t. stalowe o śr.nominalnej 15 mm o połączeniach zaprasowywanych</t>
  </si>
  <si>
    <t>KNR-W 2-15 0402-03 analogia</t>
  </si>
  <si>
    <t>Rurociągi w instalacjach c.t. stalowe o śr.nominalnej 25 mm o połączeniach zaprasowywanych</t>
  </si>
  <si>
    <t>KNR 7-08 0301-01 analogia</t>
  </si>
  <si>
    <t>Zawór mieszający lub rozdzielający trójdrogowy , współpracujący z siłownikiem - Materiał uwzglniędniono w centrali wentylacyjnej</t>
  </si>
  <si>
    <t>kpl.</t>
  </si>
  <si>
    <t>KNR-W 2-15 0406-02</t>
  </si>
  <si>
    <t>Próby szczelności instalacji c.o. z rur stalowych i miedzianych w budynkach niemieszkalnych</t>
  </si>
  <si>
    <t>KNR-W 2-15 0436-01 analogia</t>
  </si>
  <si>
    <t>Próby z dokonaniem regulacji instalacji ciepła technologicznego (na gorąco)</t>
  </si>
  <si>
    <t>urz.</t>
  </si>
  <si>
    <t>KNR-W 2-15 0427-02 analogia</t>
  </si>
  <si>
    <t>Rury stalowe przyłączne do nagrzewnic , wg.PW</t>
  </si>
  <si>
    <t>KNR 0-34 0101-10</t>
  </si>
  <si>
    <t>Izolacja rurociągów śr. 15 mm otulinami PE - jednowarstwowymi gr. 20 mm</t>
  </si>
  <si>
    <t>KNR 0-34 0101-19</t>
  </si>
  <si>
    <t>Izolacja rurociągów śr. 25 mm otulinami PE - jednowarstwowymi gr. 30 mm</t>
  </si>
  <si>
    <t>KNR 2-15/GEBERIT 0317-01</t>
  </si>
  <si>
    <t>Przegrody ogniowe przez stropy</t>
  </si>
  <si>
    <t>KNR 0-35 0216-01 analogia</t>
  </si>
  <si>
    <t>Zawory odcinające,o śr. nom. 15 mm</t>
  </si>
  <si>
    <t>KNR 0-35 0216-02 analogia</t>
  </si>
  <si>
    <t>Zawory odcinające,o śr. nom. 25 mm</t>
  </si>
  <si>
    <t>KNR 0-35 0216-01</t>
  </si>
  <si>
    <t>Automatyczny zawór równoważący ,śr. nom. 15 mm</t>
  </si>
  <si>
    <t>Automatyczny zawór równoważący ,śr. nom. 25 mm</t>
  </si>
  <si>
    <t>KNR-W 2-15 0412-07 analogia</t>
  </si>
  <si>
    <t>Zawory odpowietrzające automatyczne o śr. 15 mm</t>
  </si>
  <si>
    <t>KNR-W 2-15 0402-02 analogia</t>
  </si>
  <si>
    <t>Rurociągi w instalacjach c.t. stalowe o śr.nominalnej 20 mm o połączeniach zaprasowywanych</t>
  </si>
  <si>
    <t>KNR-W 2-15 0402-04 analogia</t>
  </si>
  <si>
    <t>Rurociągi w instalacjach c.t. stalowe o śr.nominalnej 32 mm o połączeniach zaprasowywanych</t>
  </si>
  <si>
    <t>KNR-W 2-15 0402-05 analogia</t>
  </si>
  <si>
    <t>Rurociągi w instalacjach c.t. stalowe o śr.nominalnej 40 mm o połączeniach zaprasowywanych</t>
  </si>
  <si>
    <t>KNR-W 2-15 0404-01 analogia</t>
  </si>
  <si>
    <t>Rurociągi w instalacjach c.o. wielowarstwowe PE-X/AL/PE-X o śr. 14x2,0mm</t>
  </si>
  <si>
    <t>KNR-W 2-15 0406-05</t>
  </si>
  <si>
    <t>Próby szczelności instalacji c.o. z rur z tworzyw sztucznych - dodatek za próbę w budynkach niemieszkalnych</t>
  </si>
  <si>
    <t>KNR-W 2-15 0406-03</t>
  </si>
  <si>
    <t>Próby szczelności instalacji c.o. z rur z tworzyw sztucznych - próba zasadnicza (pulsacyjna)</t>
  </si>
  <si>
    <t>próba</t>
  </si>
  <si>
    <t>Próby z dokonaniem regulacji instalacji centralnego ogrzewania (na gorąco)</t>
  </si>
  <si>
    <t>KNR 0-35 0215-04</t>
  </si>
  <si>
    <t>Głowice termostatyczne o zakresie nastaw 6-28 st. C</t>
  </si>
  <si>
    <t>KNR-W 2-15 0429-01</t>
  </si>
  <si>
    <t>Rury przyłączne z tworzyw sztucznych o śr. zewn. 14 mm do grzejników</t>
  </si>
  <si>
    <t>Rury przyłączne z tworzyw sztucznych do grzejników</t>
  </si>
  <si>
    <t>KNR 0-35 0215-02</t>
  </si>
  <si>
    <t>Zawory grzejnikowe termostatyczne proste z nastawą wstępną ,śr. nom. 15 mm</t>
  </si>
  <si>
    <t>Zawory grzejnikowe odcinające proste z nastawą wstępną ,śr. nom. 15 mm</t>
  </si>
  <si>
    <t>KNR-W 2-15 0418-07 analogia</t>
  </si>
  <si>
    <t>Grzejniki stalowe dwupłytowe o wysokości 900 mm i długości 400 mm</t>
  </si>
  <si>
    <t>Grzejniki stalowe dwupłytowe o wysokości 900 mm i długości 920 mm</t>
  </si>
  <si>
    <t>Grzejniki stalowe dwupłytowe o wysokości 900 mm i długości 1200 mm</t>
  </si>
  <si>
    <t>Grzejniki stalowe dwupłytowe o wysokości 600 mm i długości 400 mm (higieniczne)</t>
  </si>
  <si>
    <t>Grzejniki stalowe dwupłytowe o wysokości 900 mm i długości 600 mm (higieniczne)</t>
  </si>
  <si>
    <t>Grzejniki stalowe dwupłytowe o wysokości 600 mm i długości 400 mm</t>
  </si>
  <si>
    <t>Grzejniki stalowe dwupłytowe o wysokości 600 mm i długości 1200 mm</t>
  </si>
  <si>
    <t>Grzejniki stalowe dwupłytowe o wysokości 600 mm i długości 720mm</t>
  </si>
  <si>
    <t>KNR-W 2-15 0425-03 analogia</t>
  </si>
  <si>
    <t>Grzejniki stalowe łazienkowe o wysokości 1470 mm</t>
  </si>
  <si>
    <t>KNR-W 2-15 0410-01 analogia</t>
  </si>
  <si>
    <t>Szafki z rozdzielaczami do instalacji c.o. o ilości obwodów 3</t>
  </si>
  <si>
    <t>Szafki z rozdzielaczami do instalacji c.o. o ilości obwodów 4</t>
  </si>
  <si>
    <t>KNR-W 2-15 0410-02 analogia</t>
  </si>
  <si>
    <t>Szafki z rozdzielaczami do instalacji c.o. o ilości obwodów 5</t>
  </si>
  <si>
    <t>Szafki z rozdzielaczami do instalacji c.o. o ilości obwodów 6</t>
  </si>
  <si>
    <t>Szafki z rozdzielaczami do instalacji c.o. o ilości obwodów 7</t>
  </si>
  <si>
    <t>KNR-W 2-15 0412-07</t>
  </si>
  <si>
    <t>Izolacja rurociągów śr. 14-16 mm otulinami PE - jednowarstwowymi gr. 20 mm</t>
  </si>
  <si>
    <t>Izolacja rurociągów śr. 20 mm otulinami PE - jednowarstwowymi gr. 20 mm</t>
  </si>
  <si>
    <t>Izolacja rurociągów śr. 32 mm otulinami PE - jednowarstwowymi gr. 30 mm</t>
  </si>
  <si>
    <t>KNR 0-34 0110-14</t>
  </si>
  <si>
    <t>Izolacja dwuwarstwowa rurociągów śr. 40 mm otulinami PE - gr. izolacji 40 mm</t>
  </si>
  <si>
    <t xml:space="preserve"> kalk. własna</t>
  </si>
  <si>
    <t>Włączenie do rozdzielaczy obiegów c.o. , c.t. węzła</t>
  </si>
  <si>
    <t>Zawory odcinające,o śr. nom. 20 mm</t>
  </si>
  <si>
    <t>Automatyczny zawór równoważący ,śr. nom. 20 mm</t>
  </si>
  <si>
    <t>Zasilenie projektowanej instalacji do wezła cieplnego</t>
  </si>
  <si>
    <t>KNR 0-31 0302-02 analogia</t>
  </si>
  <si>
    <t>Montaż ogrzewania podłogowego - układ wężownicy ślimakowy - część instalacyjna; rurociągi PE-X/AL/PE-X 16x2mm</t>
  </si>
  <si>
    <t>Rurociągi w instalacjach c.o. wielowarstwowe PE-X/AL/PE-X o śr. 16x2,0mm-zasilanie pętli grzejnych</t>
  </si>
  <si>
    <t>KNR 0-31 0312-03 analogia</t>
  </si>
  <si>
    <t>Rozdzielacze do ogrzewania podłogowego HP04/16 (4 obwody, 3/4"/16) z układem mieszajacym</t>
  </si>
  <si>
    <t>Wycena własna</t>
  </si>
  <si>
    <t>Napęd elektrotermiczny, siłownik pobór mocy 2W, do wkładki zaworowej rozdzielaczowej.</t>
  </si>
  <si>
    <t xml:space="preserve">Wycena własna  </t>
  </si>
  <si>
    <t>Termostat pomieszczeniowy  z obustronną komunikacją radiową</t>
  </si>
  <si>
    <t>ukl.</t>
  </si>
  <si>
    <t>KNR 0-31 0307-04 analogia</t>
  </si>
  <si>
    <t>Układ do pomiarów temperatury, regulator nadrzędny 5 wejść, z zewnętrzną anteną do regulatora.</t>
  </si>
  <si>
    <t>KNNR 4 0429-01</t>
  </si>
  <si>
    <t>Rury przyłączne z tworzyw sztucznych o śr. zewn.16 mm pętli ogrzewania podłogowego.</t>
  </si>
  <si>
    <t>KNR-W 2-15 0406-03 analogia</t>
  </si>
  <si>
    <t>KNR-W 2-15 0406-05 analogia</t>
  </si>
  <si>
    <t>KNR 0-31 0308-02</t>
  </si>
  <si>
    <t>Próba szczelności ogrzewania podłogowego przy rozstawie rur 150 mm</t>
  </si>
  <si>
    <t>KNR 0-31 0308-06</t>
  </si>
  <si>
    <t>Regulacja ogrzewania podłogowego przy rozstawie rur 150 mm</t>
  </si>
  <si>
    <t>KNR 4-01 0106-01</t>
  </si>
  <si>
    <t>Wykopy nieumocnione o ścianach pionowych wykonywane wewnątrz budynku z odrzuceniem na odległość do 3 m</t>
  </si>
  <si>
    <t>KNNR 4 1411-02</t>
  </si>
  <si>
    <t>Podłoża pod kanały i obiekty z materiałów sypkich grub. 15 cm</t>
  </si>
  <si>
    <t>KNR-W 2-18 0511-03</t>
  </si>
  <si>
    <t>Obsypanie rurociągów piaskiem</t>
  </si>
  <si>
    <t>KNR-W 2-15 0203-04</t>
  </si>
  <si>
    <t>Rurociągi z PVC kanalizacyjne o śr. 160 mm w gotowych wykopach, wewnątrz budynków o połączeniach wciskowych</t>
  </si>
  <si>
    <t>KNR-W 2-15 0203-03</t>
  </si>
  <si>
    <t>Rurociągi z PVC kanalizacyjne o śr. 110 mm w gotowych wykopach, wewnątrz budynków o połączeniach wciskowych</t>
  </si>
  <si>
    <t>KNR-W 2-15 0208-03</t>
  </si>
  <si>
    <t>Rurociągi z PVC kanalizacyjne o śr. 110 mm na ścianach w budynkach niemieszkalnych o połączeniach wciskowych</t>
  </si>
  <si>
    <t>KNR-W 2-15 0208-01</t>
  </si>
  <si>
    <t>Rurociągi z PVC kanalizacyjne o śr. 50 mm na ścianach w budynkach niemieszkalnych o połączeniach wciskowych</t>
  </si>
  <si>
    <t>Rurociągi z PVC kanalizacyjne o śr. 40 mm na ścianach w budynkach niemieszkalnych o połączeniach wciskowych</t>
  </si>
  <si>
    <t>KNR-W 2-15 0211-03</t>
  </si>
  <si>
    <t>Dodatki za wykonanie podejść odpływowych z PVC o śr. 110 mm o połączeniach wciskowych</t>
  </si>
  <si>
    <t>podej.</t>
  </si>
  <si>
    <t>KNR-W 2-15 0211-01</t>
  </si>
  <si>
    <t>Dodatki za wykonanie podejść odpływowych z PVC o śr. 50 mm o połączeniach wciskowych</t>
  </si>
  <si>
    <t>Dodatki za wykonanie podejść odpływowych z PVC o śr. 40 mm o połączeniach wciskowych</t>
  </si>
  <si>
    <t>KNR-W 2-15 0213-05</t>
  </si>
  <si>
    <t>Rury wywiewne z PVC o połączeniu wciskowym o śr. 110 mm</t>
  </si>
  <si>
    <t>KNR-W 2-15 0222-02</t>
  </si>
  <si>
    <t>Czyszczaki z PVC kanalizacyjne o śr. 110 mm o połączeniach wciskowych</t>
  </si>
  <si>
    <t>KNNR 4 1321-01 analogia</t>
  </si>
  <si>
    <t>Kształtki PVC kanalizacyjne jednokielichowe łączone na wcisk o śr. zewn. 110 mm</t>
  </si>
  <si>
    <t>KNNR 4 1321-02 analogia</t>
  </si>
  <si>
    <t>Kształtki PVC kanalizacyjne jednokielichowe łączone na wcisk o śr. zewn. 160 mm</t>
  </si>
  <si>
    <t>KNR-W 2-15 0218-01</t>
  </si>
  <si>
    <t>Wpusty ściekowe z tworzywa sztucznego o śr. 50 mm</t>
  </si>
  <si>
    <t>KNR-W 2-15 0230-02</t>
  </si>
  <si>
    <t>KNR-W 2-15 0230-05</t>
  </si>
  <si>
    <t>KNR-W 2-15 0234-02</t>
  </si>
  <si>
    <t>KNR 2-31 0606-01 analogia</t>
  </si>
  <si>
    <t>Wyjście kanalizacji sanitarnej z budynku</t>
  </si>
  <si>
    <t>KNR-W 2-15 0106-01</t>
  </si>
  <si>
    <t>Rurociągi stalowe ocynkowane o śr. nominalnej 15 mm o połączeniach gwintowanych, na ścianach w budynkach niemieszkalnych</t>
  </si>
  <si>
    <t>KNR-W 2-15 0106-02</t>
  </si>
  <si>
    <t>Rurociągi stalowe ocynkowane o śr. nominalnej 20 mm o połączeniach gwintowanych, na ścianach w budynkach niemieszkalnych</t>
  </si>
  <si>
    <t>KNR-W 2-15 0106-03</t>
  </si>
  <si>
    <t>Rurociągi stalowe ocynkowane o śr. nominalnej 25 mm o połączeniach gwintowanych, na ścianach w budynkach niemieszkalnych</t>
  </si>
  <si>
    <t>KNR-W 2-15 0106-04</t>
  </si>
  <si>
    <t>Rurociągi stalowe ocynkowane o śr. nominalnej 32 mm o połączeniach gwintowanych, na ścianach w budynkach niemieszkalnych</t>
  </si>
  <si>
    <t>KNR-W 2-15 0106-05</t>
  </si>
  <si>
    <t>Rurociągi stalowe ocynkowane o śr. nominalnej 40 mm o połączeniach gwintowanych, na ścianach w budynkach niemieszkalnych</t>
  </si>
  <si>
    <t>KNR-W 2-15 0106-07</t>
  </si>
  <si>
    <t>Rurociągi stalowe ocynkowane o śr. nominalnej 65 mm o połączeniach gwintowanych, na ścianach w budynkach niemieszkalnych</t>
  </si>
  <si>
    <t>KNR-W 2-15 0112-01 analogia</t>
  </si>
  <si>
    <t>Rurociągi z tworzyw sztucznych o śr. zewnętrznej 16,0x2,0 mm o połączeniach zgrzewanych, na ścianach w budynkach niemieszkalnych</t>
  </si>
  <si>
    <t>Rurociągi z tworzyw sztucznych o śr. zewnętrznej 20x2,0 mm o połączeniach zgrzewanych, na ścianach w budynkach niemieszkalnych</t>
  </si>
  <si>
    <t>KNR-W 2-15 0112-02 analogia</t>
  </si>
  <si>
    <t>Rurociągi z tworzyw sztucznych o śr. zewnętrznej 25x2,5 mm o połączeniach zgrzewanych, na ścianach w budynkach niemieszkalnych</t>
  </si>
  <si>
    <t>KNR-W 2-15 0112-03 analogia</t>
  </si>
  <si>
    <t>Rurociągi z tworzyw sztucznych o śr. zewnętrznej 32x3,0 mm o połączeniach zgrzewanych, na ścianach w budynkach niemieszkalnych</t>
  </si>
  <si>
    <t>KNR 0-34 0101-05</t>
  </si>
  <si>
    <t>Izolacja rurociągów śr. 65 mm otulinami PE- jednowarstwowymi gr. 9 mm</t>
  </si>
  <si>
    <t>KNR 0-34 0101-04</t>
  </si>
  <si>
    <t>Izolacja rurociągów śr. 40 mm otulinami PE- jednowarstwowymi gr. 9 mm</t>
  </si>
  <si>
    <t>Izolacja rurociągów śr. 32 mm otulinami PE- jednowarstwowymi gr. 9 mm</t>
  </si>
  <si>
    <t>Izolacja rurociągów śr. 25 mm otulinami PE- jednowarstwowymi gr. 9 mm</t>
  </si>
  <si>
    <t>KNR 0-34 0101-03</t>
  </si>
  <si>
    <t>Izolacja rurociągów śr. 20 mm otulinami PE- jednowarstwowymi gr. 9 mm</t>
  </si>
  <si>
    <t>Izolacja rurociągów śr. 15-16 mm otulinami PE- jednowarstwowymi gr. 9 mm</t>
  </si>
  <si>
    <t>Izolacja rurociągów śr. 15-16 mm otulinami PE - jednowarstwowymi gr. 20 mm</t>
  </si>
  <si>
    <t>Izolacja dwuwarstwowa rurociągów śr. 40mm otulinami PE- gr. izolacji 40 mm</t>
  </si>
  <si>
    <t>KNR-W 2-15 0126-04</t>
  </si>
  <si>
    <t>Próba szczelności instalacji wodociągowych z rur żeliwnych, stalowych i miedzianych w budynkach niemieszkalnych (rurociąg o śr. do 65 mm)</t>
  </si>
  <si>
    <t>KNR-W 2-15 0127-03</t>
  </si>
  <si>
    <t>Próba szczelności instalacji wodociągowych z rur z tworzyw sztucznych w budynkach niemieszkalnych (rurociąg o śr. do 63 mm)</t>
  </si>
  <si>
    <t>KNR-W 2-15 0128-02</t>
  </si>
  <si>
    <t>Płukanie instalacji wodociągowej w budynkach niemieszkalnych</t>
  </si>
  <si>
    <t>KNR-W 2-15 0130-04</t>
  </si>
  <si>
    <t>Zawory przelotowe instalacji wodociągowych z rur stalowych o śr. nominalnej 32 mm</t>
  </si>
  <si>
    <t>KNR-W 2-15 0130-03</t>
  </si>
  <si>
    <t>Zawory przelotowe instalacji wodociągowych z rur stalowych o śr. nominalnej 25 mm</t>
  </si>
  <si>
    <t>KNR-W 2-15 0130-02</t>
  </si>
  <si>
    <t>Zawory przelotowe instalacji wodociągowych z rur stalowych o śr. nominalnej 20 mm</t>
  </si>
  <si>
    <t>KNR-W 2-15 0130-01</t>
  </si>
  <si>
    <t>Zawory przelotowe instalacji wodociągowych z rur stalowych o śr. nominalnej 15 mm</t>
  </si>
  <si>
    <t>KNR-W 2-15 0134-01 analogia</t>
  </si>
  <si>
    <t>Wielofunkcyjny zawór termostatyczny DN15</t>
  </si>
  <si>
    <t>KNR-W 2-15 0134-03 analogia</t>
  </si>
  <si>
    <t>Wielofunkcyjny zawór termostatyczny DN25</t>
  </si>
  <si>
    <t>Mieszacz termostatyczny podumywalkowy</t>
  </si>
  <si>
    <t>KNR-W 2-15 0137-02</t>
  </si>
  <si>
    <t>Baterie umywalkowe stojące o śr. nominalnej 15 mm</t>
  </si>
  <si>
    <t>KNR-W 2-15 0137-09</t>
  </si>
  <si>
    <t>KNR-W 2-15 0116-06 analogia</t>
  </si>
  <si>
    <t>Dodatki za podejścia dopływowe w rurociągach z tworzyw sztucznych do płuczek ustępowych o połączeniu sztywnym o śr. zewnętrznej 16 mm</t>
  </si>
  <si>
    <t>KNR-W 2-15 0116-01 analogia</t>
  </si>
  <si>
    <t>Dodatki za podejścia dopływowe w rurociągach z tworzyw sztucznych do zaworów czerpalnych, baterii, mieszaczy, hydrantów itp. o połączeniu sztywnym o śr. zewnętrznej 16 mm</t>
  </si>
  <si>
    <t>KNR-W 2-15 0132-01</t>
  </si>
  <si>
    <t>Zawory odcinające do płuczek ustępowych o śr. 1/2x3/8</t>
  </si>
  <si>
    <t>Zawory odcinające do umywalek o śr. 1/2x3/8</t>
  </si>
  <si>
    <t>Włączenie instalacji z.w., c.w. cyrk. do węzła</t>
  </si>
  <si>
    <t>KNR-W 2-15 0142-02 + KNR-W 2-15 0138-01</t>
  </si>
  <si>
    <t>Szafki hydrantowe wnękowe  Zawór hydrantowy o śr. nominalnej 25 mm montowany na ścianie</t>
  </si>
  <si>
    <t>KNR-W 2-15 0115-04</t>
  </si>
  <si>
    <t>Dodatki za podejścia dopływowe w rurociągach stalowych do zaworów czerpalnych, baterii, mieszaczy, hydrantów itp. o połączeniu sztywnym o śr. nominalnej 32 mm</t>
  </si>
  <si>
    <t>KNR-W 4-01 0341-01</t>
  </si>
  <si>
    <t>Wykucie bruzd pionowych 1/4 x 1/2 ceg.w ścianach z cegieł na zaprawie cementowo-wapiennej</t>
  </si>
  <si>
    <t>2.6</t>
  </si>
  <si>
    <t>Badanie wydajności hydrantów</t>
  </si>
  <si>
    <t>KNR-W 2-15 0134-04</t>
  </si>
  <si>
    <t>Zawór antyskażeniowy EA DN32 lub równoważny , wg.PW</t>
  </si>
  <si>
    <t>KNR-W 2-15 0134-05</t>
  </si>
  <si>
    <t>Zawór pierwszeństwa DN40 lub równoważny , wg.PW</t>
  </si>
  <si>
    <t>KNZ 15 28-01</t>
  </si>
  <si>
    <t>Montaż otulin termoizolacyjnych z wełny mineralnej dla rurociągów o śr. 32 mm, gr. izolacji 20 mm</t>
  </si>
  <si>
    <t>KNR-W 2-17 0210-01 analogia</t>
  </si>
  <si>
    <t>Rury typu flex elastyczne odcinki przed anemostatem,d=150</t>
  </si>
  <si>
    <t>Rury typu flex elastyczne odcinki przed anemostatem,d=200</t>
  </si>
  <si>
    <t>KNR 2-17 0323-01 analogia</t>
  </si>
  <si>
    <t>Centrala nawiewno wywiewna N1 wg.PW</t>
  </si>
  <si>
    <t>KNR-W 2-17 0209-07 analogia</t>
  </si>
  <si>
    <t>Prostokątny króciec elastyczny 600x1400</t>
  </si>
  <si>
    <t>KNR-W 2-17 0209-03 analogia</t>
  </si>
  <si>
    <t>Prostokątny króciec elastyczny 500x600</t>
  </si>
  <si>
    <t>KNR-W 2-17 0140-03 analogia</t>
  </si>
  <si>
    <t>Anemostat wirowy okrągły+Skrzynka rozprężna , NW= 400,wg.PW</t>
  </si>
  <si>
    <t>KNR-W 2-17 0140-04 analogia</t>
  </si>
  <si>
    <t>Anemostat wirowy okrągły+Skrzynka rozprężna , NW= 500,wg.PW</t>
  </si>
  <si>
    <t>KNR-W 2-17 0140-01 analogia</t>
  </si>
  <si>
    <t>Anemostat okrągły d= 150 wg.PW</t>
  </si>
  <si>
    <t>KNR-W 2-17 0140-02 analogia</t>
  </si>
  <si>
    <t>Anemostat okrągły d= 200 wg.PW</t>
  </si>
  <si>
    <t>KNR-W 2-17 0131-02</t>
  </si>
  <si>
    <t>Przepustnice jednopłaszczyznowe stalowe kołowe, typ B do przewodów o śr.200 mm</t>
  </si>
  <si>
    <t>Przepustnice jednopłaszczyznowe stalowe kołowe, typ B do przewodów o śr.160 mm</t>
  </si>
  <si>
    <t>Przepustnice jednopłaszczyznowe stalowe kołowe, typ B do przewodów o śr. 125 mm</t>
  </si>
  <si>
    <t>KNR-W 2-17 0130-03</t>
  </si>
  <si>
    <t>Przepustnice jednopłaszczyznowe stalowe prostokątne, typ A do przewodów o obwodzie do 1600 mm-500x250</t>
  </si>
  <si>
    <t>KNR-W 2-17 0130-02</t>
  </si>
  <si>
    <t>Przepustnice jednopłaszczyznowe stalowe prostokątne, typ A do przewodów o obwodzie do 1200 mm-200x300</t>
  </si>
  <si>
    <t>KNR-W 2-17 0130-04</t>
  </si>
  <si>
    <t>Przepustnice jednopłaszczyznowe stalowe prostokątne, typ A do przewodów o obwodzie do 2000 mm-600x300</t>
  </si>
  <si>
    <t>KNR-W 2-17 0154-04 analogia</t>
  </si>
  <si>
    <t>Tłumiki akustyczne płytowe prostokątne o obwodzie do 2600 mm-500x600</t>
  </si>
  <si>
    <t>KNR-W 2-17 0102-06</t>
  </si>
  <si>
    <t>Przewody wentylacyjne z blachy stalowej, prostokątne, typ A/I o obwodzie do 4400 mm - udział kształtek do 55 %</t>
  </si>
  <si>
    <t>KNR-W 2-17 0102-05</t>
  </si>
  <si>
    <t>Przewody wentylacyjne z blachy stalowej, prostokątne, typ A/I o obwodzie do 1800 mm - udział kształtek do 55 %</t>
  </si>
  <si>
    <t>KNR-W 2-17 0114-02</t>
  </si>
  <si>
    <t>Przewody wentylacyjne z blachy stalowej, kołowe, typ B/I o śr. do 200 mm - udział kształtek do 55 %</t>
  </si>
  <si>
    <t>KNR 2-16 0301-01</t>
  </si>
  <si>
    <t>Izolacja kanałów wentylacyjnych okrągłych wełną mineralną gr. 30 mm na folii aluminiowej</t>
  </si>
  <si>
    <t>KNR-W 2-17 0102-03</t>
  </si>
  <si>
    <t>Przewody wentylacyjne z blachy stalowej, prostokątne, typ A/I o obwodzie do 1000 mm - udział kształtek do 55 %</t>
  </si>
  <si>
    <t>Centrala nawiewno wywiewna N2 wg.PW</t>
  </si>
  <si>
    <t>Prostokątny króciec elastyczny 300x550</t>
  </si>
  <si>
    <t>Prostokątny króciec elastyczny 200x300</t>
  </si>
  <si>
    <t>KNR-W 2-17 0154-01 analogia</t>
  </si>
  <si>
    <t>Tłumiki akustyczne płytowe prostokątne o obwodzie do 1500 mm-200x300</t>
  </si>
  <si>
    <t>Przepustnice jednopłaszczyznowe stalowe kołowe, typ B do przewodów o śr.150 mm</t>
  </si>
  <si>
    <t>Centrala nawiewno wywiewna N3 wg.PW</t>
  </si>
  <si>
    <t>Prostokątny króciec elastyczny 400x1000</t>
  </si>
  <si>
    <t>Prostokątny króciec elastyczny 250x500</t>
  </si>
  <si>
    <t>Tłumiki akustyczne płytowe prostokątne o obwodzie do 1500 mm-250x500</t>
  </si>
  <si>
    <t>KNR-W 2-17 0146-05 analogia</t>
  </si>
  <si>
    <t>Prostokątna czerpnia/wyrzutnia ścienna 600x1400</t>
  </si>
  <si>
    <t>KNR-W 2-17 0146-03 analogia</t>
  </si>
  <si>
    <t>Prostokątna czerpnia/wyrzutnia ścienna 300x550</t>
  </si>
  <si>
    <t>KNR-W 2-17 0146-04 analogia</t>
  </si>
  <si>
    <t>Prostokątna czerpnia/wyrzutnia ścienna 400x1000</t>
  </si>
  <si>
    <t>KNR-W 2-17 0131-01</t>
  </si>
  <si>
    <t>Anemostat wirowy okrągły+Skrzynka rozprężna , NW= 310,wg.PW</t>
  </si>
  <si>
    <t>KNR-W 2-17 0147-01 analogia</t>
  </si>
  <si>
    <t>Kanałowa klapa wentylacji pożarowej o śr. 125 mm</t>
  </si>
  <si>
    <t>KNR-W 2-17 0114-03</t>
  </si>
  <si>
    <t>Przewody wentylacyjne z blachy stalowej, kołowe, typ B/I o śr. do 315 mm - udział kształtek do 55 %</t>
  </si>
  <si>
    <t>Anemostat wirowy okrągły+Skrzynka rozprężna , NW= 600,wg.PW</t>
  </si>
  <si>
    <t>Rury typu flex elastyczne odcinki przed anemostatem,d=160</t>
  </si>
  <si>
    <t>KNR-W 2-17 0210-02 analogia</t>
  </si>
  <si>
    <t>Rury typu flex elastyczne odcinki przed anemostatem,d=250</t>
  </si>
  <si>
    <t>KNR-W 2-17 0143-02 analogia</t>
  </si>
  <si>
    <t>Wyrzutnia dachowa prostokątna 300x550</t>
  </si>
  <si>
    <t>KNR-W 2-17 0143-06 analogia</t>
  </si>
  <si>
    <t>Wyrzutnia dachowa prostokątna 1400x600</t>
  </si>
  <si>
    <t>Wyrzutnia dachowa prostokątna 400x1000</t>
  </si>
  <si>
    <t>KNR-W 2-17 0114-01</t>
  </si>
  <si>
    <t>Przewody wentylacyjne z blachy stalowej, kołowe, typ B/I o śr. do 100 mm - udział kształtek do 55 %</t>
  </si>
  <si>
    <t>Okrągły króciec elastyczny d=100mm</t>
  </si>
  <si>
    <t>KNR-W 2-17 0201-01 analogia</t>
  </si>
  <si>
    <t>Wentylator kanałowy okrągły DN100</t>
  </si>
  <si>
    <t>KNR-W 2-01 0113-08 analogia</t>
  </si>
  <si>
    <t>Roboty pomiarowe przy liniowych robotach ziemnych - trasa rowów melioracyjnych w terenie równinnym</t>
  </si>
  <si>
    <t>km</t>
  </si>
  <si>
    <t>KNR-W 2-01 0301-02</t>
  </si>
  <si>
    <t>Ręczne roboty ziemne z transportem urobku samochodami samowyładowczymi na odległość do 1 km (kat. gruntu III) 30%</t>
  </si>
  <si>
    <t>KNR-W 2-01 0212-06</t>
  </si>
  <si>
    <t>Wykopy oraz przekopy wykonywane koparkami podsiębiernymi 0.40 m3 na odkład w gruncie kat. III</t>
  </si>
  <si>
    <t>KNR 2-01 0322-02</t>
  </si>
  <si>
    <t>Pełne umocnienie pionowych ścian wykopów liniowych o gł. do 3,0 m wypraskami w gruntach suchych kat. III-IV wraz z rozbiórką(szer. do 1 m)</t>
  </si>
  <si>
    <t>KNR-W 2-18 0511-01</t>
  </si>
  <si>
    <t>Podłoża pod kanały i obiekty z materiałów sypkich grub. 10 cm</t>
  </si>
  <si>
    <t>KNR-W 2-18 0511-04/03 analogia</t>
  </si>
  <si>
    <t>Obsypka nad kanały rurowe  z materiałów sypkich grub. 30 cm</t>
  </si>
  <si>
    <t>KNR-W 2-01 0222-01</t>
  </si>
  <si>
    <t>Zasypywanie wykopów spycharkami z przemieszczeniem gruntu na odległość do 10 m w gruncie kat. I-III</t>
  </si>
  <si>
    <t>KNR-W 2-01 0228-01</t>
  </si>
  <si>
    <t>Zagęszczenie nasypów ubijakami mechanicznymi; grunty sypkie kat. I-III</t>
  </si>
  <si>
    <t xml:space="preserve">KNR-W 4-01 0109-06 0109-08 </t>
  </si>
  <si>
    <t>Wywóz ziemi samochodami samowyładowczymi na odległość 10 km (grunt kat. III)</t>
  </si>
  <si>
    <t>KNR-W 2-18 0408-02</t>
  </si>
  <si>
    <t>Kanały z rur PVC łączonych na wcisk o śr. zewn. 160 mm</t>
  </si>
  <si>
    <t>Wejscie kanalizacji sanitarnej do budynku</t>
  </si>
  <si>
    <t>KNR-W 2-18 0809-01 analogia</t>
  </si>
  <si>
    <t>Wykonanie włączenia kanalizacji sanitarnej PVC 160  do istniejącej studni</t>
  </si>
  <si>
    <t>KNR-W 2-18 0517-02 analogia</t>
  </si>
  <si>
    <t>Studzienki kanalizacyjne systemowe o śr.600 mm - zamknięcie rurą teleskopową</t>
  </si>
  <si>
    <t>KNR-W 2-01 0215-06</t>
  </si>
  <si>
    <t>Wykopy jamiste wykonywane koparkami podsiębiernymi 0.40 m3 na odkład w gruncie kat. III</t>
  </si>
  <si>
    <t>KNR-W 2-18 0408-04</t>
  </si>
  <si>
    <t>Kanały z rur PVC łączonych na wcisk o śr. zewn. 250 mm</t>
  </si>
  <si>
    <t>KNR-W 2-18 0408-03</t>
  </si>
  <si>
    <t>Kanały z rur PVC łączonych na wcisk o śr. zewn. 200 mm</t>
  </si>
  <si>
    <t>KNNR 4 1417-02 analogia</t>
  </si>
  <si>
    <t>Studzienki kanalizacyjne systemowe 425 mm - zamknięcie rurą teleskopową</t>
  </si>
  <si>
    <t>KNR-W 2-18 0421-04</t>
  </si>
  <si>
    <t>Kształtki PVC kanalizacji zewnętrznej jednokielichowe łączone na wcisk o śr. zewn. 250 mm-trójnik 250/200</t>
  </si>
  <si>
    <t>KNR-W 2-18 0421-03 analogia</t>
  </si>
  <si>
    <t>Kształtki PVC kanalizacji zewnętrznej jednokielichowe łączone na wcisk o śr. zewn. 160 mm- trójnik 200/160</t>
  </si>
  <si>
    <t>KNR-W 2-18 0421-02</t>
  </si>
  <si>
    <t>Kształtki PVC kanalizacji zewnętrznej jednokielichowe łączone na wcisk o śr. zewn. 160 mm-rynna przy budynku</t>
  </si>
  <si>
    <t>KNR-W 2-18 0524-02</t>
  </si>
  <si>
    <t>Studzienki ściekowe uliczne betonowe o śr. 500 mm z osadnikiem bez syfonu</t>
  </si>
  <si>
    <t>KNR-W 2-18 0809-03 analogia</t>
  </si>
  <si>
    <t>Wykonanie włączenia kanalizacji sanitarnej PVC 250  do istniejącej studni</t>
  </si>
  <si>
    <t>Roboty pomiarowe przy liniowych robotach ziemnych</t>
  </si>
  <si>
    <t>KNR-W 2-01 0215-08</t>
  </si>
  <si>
    <t>Wykopy jamiste wykonywane koparkami podsiębiernymi 0.60 m3 na odkład w gruncie kat. III</t>
  </si>
  <si>
    <t xml:space="preserve">KNR 2-01 0322-02 0322-08 </t>
  </si>
  <si>
    <t>Pełne umocnienie pionowych ścian wykopów liniowych o gł. do 3,0 m wypraskami w gruntach suchych kat. III-IV wraz z rozbiórką(szer. 1.2 m)</t>
  </si>
  <si>
    <t>KNR-W 2-18 0109-01</t>
  </si>
  <si>
    <t>Sieci wodociągowe - montaż rurociągów z rur polietylenowych (PE, PEHD) o śr.zewnętrznej 63 mm</t>
  </si>
  <si>
    <t>KNR-W 2-18 0109-03</t>
  </si>
  <si>
    <t>Sieci wodociągowe - montaż rurociągów z rur polietylenowych (PE, PEHD) o śr.zewnętrznej 90 mm</t>
  </si>
  <si>
    <t>KNR-W 2-18 0109-05</t>
  </si>
  <si>
    <t>Sieci wodociągowe - montaż rurociągów z rur polietylenowych (PE, PEHD) o śr.zewnętrznej 125 mm</t>
  </si>
  <si>
    <t>KNR 2-19 0219-01</t>
  </si>
  <si>
    <t>Oznakowanie trasy wodociągu ułożonego w ziemi taśmą z tworzywa sztucznego</t>
  </si>
  <si>
    <t>KNR-W 2-18 0114-03/04</t>
  </si>
  <si>
    <t>Sieci wodociągowe - kształtki żeliwne ciśnieniowe kołnierzowe o śr. 125 mm - -trójnik PN16</t>
  </si>
  <si>
    <t>KNR-W 2-18 0114-04</t>
  </si>
  <si>
    <t>Sieci wodociągowe - kształtki żeliwne ciśnieniowe kołnierzowe o śr. 125 mm-tuleja kołnierzowa</t>
  </si>
  <si>
    <t>KNR-W 2-18 0212-03</t>
  </si>
  <si>
    <t>Zasuwy typu"E" kołnierzowe z obudową o śr.125 mm montowane na rurociągach PVC i PE z nasuwką</t>
  </si>
  <si>
    <t>KNR-W 2-18 0111-05</t>
  </si>
  <si>
    <t>Sieci wodociągowe - połączenie rur polietylenowych ciśnieniowych PE, PEHD za pomocą kształtek elektrooporowych o śr.zewnętrznej 125 mm</t>
  </si>
  <si>
    <t>złącz.</t>
  </si>
  <si>
    <t>KNR-W 2-18 0111-01</t>
  </si>
  <si>
    <t>Sieci wodociągowe - połączenie rur polietylenowych ciśnieniowych PE, PEHD za pomocą kształtek elektrooporowych o śr.zewnętrznej 63 mm</t>
  </si>
  <si>
    <t>KNR-W 2-18 0111-03</t>
  </si>
  <si>
    <t>Sieci wodociągowe - połączenie rur polietylenowych ciśnieniowych PE, PEHD za pomocą kształtek elektrooporowych o śr.zewnętrznej 90 mm</t>
  </si>
  <si>
    <t>KNR-W 2-18 0212-01</t>
  </si>
  <si>
    <t>Zasuwy typu"E" kołnierzowe z obudową o śr.50 mm montowane na rurociągach PE</t>
  </si>
  <si>
    <t>KNR-W 2-18 0704-01 analogia</t>
  </si>
  <si>
    <t>Próba wodna szczelności sieci wodociągowych z rur typu PE o śr.nominalnej 90-110 mm</t>
  </si>
  <si>
    <t>200m -1 prób.</t>
  </si>
  <si>
    <t>KNR-W 2-18 0707-01 analogia</t>
  </si>
  <si>
    <t>Dezynfekcja rurociągów sieci wodociągowych o śr.nominalnej do 150 mm</t>
  </si>
  <si>
    <t>odc.200m</t>
  </si>
  <si>
    <t>KNR-W 2-18 0708-01 analogia</t>
  </si>
  <si>
    <t>Jednokrotne płukanie sieci wodociągowej o śr. nominalnej do 150 mm</t>
  </si>
  <si>
    <t>KNR-W 2-18 0219-03 analogia</t>
  </si>
  <si>
    <t>Hydranty pożarowe nadziemne o śr. 80 mm</t>
  </si>
  <si>
    <t>Badanie wydajności hydrantów zewnętrznych DN 80</t>
  </si>
  <si>
    <t>KNR-W 2-18 0513-08 analogia</t>
  </si>
  <si>
    <t>Studnie rewizyjne z kręgów betonowych w gotowym wykopie - podstawa studni betonowa</t>
  </si>
  <si>
    <t>KNR-W 2-18 0513-05 analogia</t>
  </si>
  <si>
    <t>Studnie rewizyjne z kręgów betonowych o śr. 2200 mm w gotowym wykopie o głębok. 3m</t>
  </si>
  <si>
    <t>stud.</t>
  </si>
  <si>
    <t>KNR-W 2-18 0513-06 analogia</t>
  </si>
  <si>
    <t>Studnie rewizyjne z kręgów betonowych  o śr. 2200 mm w gotowym wykopie za każde 0.5 m różnicy głęb.</t>
  </si>
  <si>
    <t>[0.5 m] stud.</t>
  </si>
  <si>
    <t>Sieci wodociągowe - kształtki żeliwne ciśnieniowe kołnierzowe o śr. 125 mm --kołnierz specjalny do rur PE DN125/dn100</t>
  </si>
  <si>
    <t>Sieci wodociągowe - kształtki żeliwne ciśnieniowe kołnierzowe o śr. 100mm -prostka dwukołnierzowa GGG40 PN16 DN100 L=500mm</t>
  </si>
  <si>
    <t>KNR-W 2-18 0114-01</t>
  </si>
  <si>
    <t>Sieci wodociągowe - kształtki żeliwne ciśnieniowe kołnierzowe o śr. 50mm -kolano kołnierzowe GGG40 PN16 DN50</t>
  </si>
  <si>
    <t>KNR-W 2-15 0521-03</t>
  </si>
  <si>
    <t>Filtr siatkowy kołnierzowy DN100 żeliwo PN16</t>
  </si>
  <si>
    <t>KNR-W 2-18 0114-03</t>
  </si>
  <si>
    <t>Sieci wodociągowe - kształtki żeliwne ciśnieniowe kołnierzowe o śr. 110 mm- trójnik 100/50</t>
  </si>
  <si>
    <t>KNR-W 2-18 0114-01/02</t>
  </si>
  <si>
    <t>Sieci wodociągowe - kształtki żeliwne ciśnieniowe kołnierzowe o śr. 40 mm -łącznik dwukołnierzowy żeliwo GGG40 PN16 L=200mm</t>
  </si>
  <si>
    <t>KNR-W 2-15 0141-01</t>
  </si>
  <si>
    <t>Wodomierz jednostrumieniowy śr. nominalnej 65 mm (p.poż)</t>
  </si>
  <si>
    <t>KNR-W 2-18 0114-01/02 analogia</t>
  </si>
  <si>
    <t>Sieci wodociągowe - kształtki żeliwne ciśnieniowe kołnierzowe o śr. 65 mm - klapa zwrotna międzykołnierzowa</t>
  </si>
  <si>
    <t>Sieci wodociągowe - kształtki żeliwne ciśnieniowe kołnierzowe o śr. 100 mm - redukcja kołnierzowa z żeliwa sferoidalnego GGG40 PN16 DN100/65</t>
  </si>
  <si>
    <t>KNR-W 2-15 0130-08 analogia</t>
  </si>
  <si>
    <t>Zawór zwrotny antyskażeniowy EA DN100</t>
  </si>
  <si>
    <t>KNR-W 2-18 0111-01/02</t>
  </si>
  <si>
    <t>Sieci wodociągowe - połączenie rur polietylenowych ciśnieniowych PE, PEHD za pomocą kształtek elektrooporowych o śr.zewnętrznej 50 mm - złącze systemowe DN50/GW2"</t>
  </si>
  <si>
    <t>Sieci wodociągowe - połączenie rur polietylenowych ciśnieniowych PE, PEHD za pomocą kształtek elektrooporowych o śr.zewnętrznej 63 mm-złącze do mufy z gw.wewn.de63/2"</t>
  </si>
  <si>
    <t>Sieci wodociągowe - połączenie rur polietylenowych ciśnieniowych PE, PEHD za pomocą kształtek elektrooporowych o śr.zewnętrznej 63 mm-mufa elektrooporowa</t>
  </si>
  <si>
    <t>KNR-W 2-15 0125-01</t>
  </si>
  <si>
    <t>Dodatki za wykonanie obustronnych podejść do wodomierzy jednostrumieniowych o śr. nominalnej 65mm</t>
  </si>
  <si>
    <t>Dodatki za wykonanie obustronnych podejść do wodomierzy jednostrumieniowych o śr. nominalnej 40mm</t>
  </si>
  <si>
    <t>KNR-W 2-20 0501-01 analogia</t>
  </si>
  <si>
    <t>Montaż rur preizolowanych o średnicy 2xDN50 &lt;c.o.&gt;</t>
  </si>
  <si>
    <t>Montaż rur preizolowanych o średnicy DN50 &lt;c.w.&gt;</t>
  </si>
  <si>
    <t>Montaż rur preizolowanych o średnicy DN25 &lt;c.c.w.&gt;</t>
  </si>
  <si>
    <t>KNR-W 2-20 0509-03</t>
  </si>
  <si>
    <t>Montaż muf kolan łukowych 90 st. na rurach osłonowych o średnicy 50 mm&lt;c.o.&gt;</t>
  </si>
  <si>
    <t>kol.</t>
  </si>
  <si>
    <t>Montaż muf kolan łukowych 90 st. na rurach osłonowych o średnicy 50 mm&lt;c.w.&gt;</t>
  </si>
  <si>
    <t>Montaż muf kolan łukowych 90 st. na rurach osłonowych o średnicy 25 mm&lt;c.c.w&gt;</t>
  </si>
  <si>
    <t>KNR-W 2-20 0509-01</t>
  </si>
  <si>
    <t>Montaż muf kolan łukowych 15 st. na rurach osłonowych o średnicy 50 mm&lt;c.o.&gt;</t>
  </si>
  <si>
    <t>Montaż muf kolan łukowych 15 st. na rurach osłonowych o średnicy 50 mm&lt;c.w.&gt;</t>
  </si>
  <si>
    <t>Montaż muf kolan łukowych 15 st. na rurach osłonowych o średnicy 25 mm&lt;c.c.w&gt;</t>
  </si>
  <si>
    <t>KNR-W 2-20 0504-01</t>
  </si>
  <si>
    <t>Spawanie ręczne łukowe rur preizolowanych o średnicy do 88.9/160 mm (grubość ścianki 3.2 mm) ze stali weglowych i niskostopowych. Spoiny badane radiologicznie</t>
  </si>
  <si>
    <t>KNR-W 2-02 0610-03 analogia</t>
  </si>
  <si>
    <t>Poduszki kompensacyjne gr. 4 cm</t>
  </si>
  <si>
    <t>KNR-W 2-19 0102-01</t>
  </si>
  <si>
    <t>Oznakowanie trasy rurociągu ułożonego w ziemi (analogia)</t>
  </si>
  <si>
    <t>KNR-W 2-20 0207-01</t>
  </si>
  <si>
    <t>Próby szczelności rurociągów sieci cieplnych o średnicach nominalnych do 150 mm</t>
  </si>
  <si>
    <t>KNR-W 2-20 0208-01</t>
  </si>
  <si>
    <t>Uruchomienie rurociągów sieci cieplnych - odcinek do 100 m długości o śr. 25-150 mm</t>
  </si>
  <si>
    <t>Montaż-zakończenie izolacji End-Cap</t>
  </si>
  <si>
    <t>Właczenie projektowanej sieci cieplnej do istniejącej</t>
  </si>
  <si>
    <t>KNR 5-08 0802-08 analogia</t>
  </si>
  <si>
    <t>Mechaniczne wykonanie ślepych otworów w cegle -  do dm3 objętości i powyżej 1 dm3</t>
  </si>
  <si>
    <t>KNR 5-08 0404-01 analogia</t>
  </si>
  <si>
    <t>Montaż puszek podtynkowych</t>
  </si>
  <si>
    <t>KNR AT-14 0107-03</t>
  </si>
  <si>
    <t>Montaż uchwytu RJ45 w gnieździe abonenckim lub panelu - montaż uchwytu</t>
  </si>
  <si>
    <t>Montaż wtyków RJ45 w gnieździe abonenckim lub panelu - moduł RJ45</t>
  </si>
  <si>
    <t>KNR AT-14 0107-07</t>
  </si>
  <si>
    <t>Montaż wtyków RJ45 w gnieździe abonenckim lub panelu - dodatek za montaż wtyków RJ45 w wersji podtynkowej</t>
  </si>
  <si>
    <t>Montaż wtyków RJ45 w gnieździe abonenckim lub panelu - etykieta wypukła</t>
  </si>
  <si>
    <t>Montaż ramki w gnieździe abonenckim lub panelu - montaż ramki</t>
  </si>
  <si>
    <t>KNR AT-28 0111-01 analogia</t>
  </si>
  <si>
    <t>Montaż urządzeń aktywnych na ścianach</t>
  </si>
  <si>
    <t>KNR AT-14 0111-01</t>
  </si>
  <si>
    <t>Wykonanie pomiarów torów transmisyjnych zgodnie z wymaganiami</t>
  </si>
  <si>
    <t>pomiar</t>
  </si>
  <si>
    <t>KNR 5-08 0109-05</t>
  </si>
  <si>
    <t>Rury winidurowe karbowane (giętkie)</t>
  </si>
  <si>
    <t>KNR AT-28 0102-01</t>
  </si>
  <si>
    <t>Układanie poziomego okablowania strukturalnego - Kabel U/FTP kat.6 ISO, 4 pary 23AWG, PCV</t>
  </si>
  <si>
    <t>m kabla</t>
  </si>
  <si>
    <t>KNR AT-28 0103-04</t>
  </si>
  <si>
    <t>Dodatek za układanie kabla w peszlu</t>
  </si>
  <si>
    <t>Układanie poziomego okablowania strukturalnego - Kabel światłowodowy</t>
  </si>
  <si>
    <t>Układanie poziomego okablowania strukturalnego - Kabel wieloparowy telefoniczny</t>
  </si>
  <si>
    <t>KNR 5-06 0703-03</t>
  </si>
  <si>
    <t>Zarabianie i podłączanie końców kabli stacyjnych</t>
  </si>
  <si>
    <t>końc.</t>
  </si>
  <si>
    <t>Zabezpieczenie przejść przez ściany oddzielenia pożarowego</t>
  </si>
  <si>
    <t>Prace dodatkowe</t>
  </si>
  <si>
    <t>Montaż szaf dystrybucyjnych stojących 42 stojąca</t>
  </si>
  <si>
    <t>KNR AT-28 0111-01</t>
  </si>
  <si>
    <t>Montaż urządzeń aktywnych na stelarzach</t>
  </si>
  <si>
    <t>KNR AT-28 0110-11</t>
  </si>
  <si>
    <t>Montaż wyposażenia szaf - komplet zaślepiająco-filtrujący</t>
  </si>
  <si>
    <t>KNR AT-28 0110-12</t>
  </si>
  <si>
    <t>Montaż wyposażenia szaf - panel wentylacyny</t>
  </si>
  <si>
    <t>Montaż wyposażenia szaf - panel światłowodowy 24xSC/APC</t>
  </si>
  <si>
    <t xml:space="preserve"> wycena indywidualna</t>
  </si>
  <si>
    <t>Spawanie światłowodów</t>
  </si>
  <si>
    <t>Montaż paneli w stelażach</t>
  </si>
  <si>
    <t>KNR AT-28 0110-14</t>
  </si>
  <si>
    <t>Montaż wyposażenia szaf - prowadnica kabli</t>
  </si>
  <si>
    <t>Analiza własna</t>
  </si>
  <si>
    <t>Materiały drobne - zestaw elementów mocujących</t>
  </si>
  <si>
    <t>KNR AT-28 0114-03</t>
  </si>
  <si>
    <t>Przygotowanie i założenie etykiety opisowej</t>
  </si>
  <si>
    <t>KNR AT-28 0110-09</t>
  </si>
  <si>
    <t>Montaż wyposażenia szaf - listwa zasilająca</t>
  </si>
  <si>
    <t>KNR AT-28 0121-02</t>
  </si>
  <si>
    <t>Krosowanie - Patchcord różnokolorowy RJ45</t>
  </si>
  <si>
    <t>Krosowanie - Patchcord światłowodowy</t>
  </si>
  <si>
    <t>KNR AL-01 0501-01</t>
  </si>
  <si>
    <t>Montaż elementów systemu telewizji użytkowej - kamera stacjonarna typu :BULET"</t>
  </si>
  <si>
    <t>Montaż elementów systemu telewizji użytkowej - kamera TVU wewnętrzna dualna kopułkowa z obiektywem w obudowie wandaloodpornej ( komplet )</t>
  </si>
  <si>
    <t>Montaż urządzeń aktywnych na stelarzach - konsola KVM</t>
  </si>
  <si>
    <t>KNR AT-28 0110-14 analogia</t>
  </si>
  <si>
    <t>Montaż wyposażenia szaf - Ochronniki przepięciowe dla CCTV</t>
  </si>
  <si>
    <t>Montaż wyposażenia szaf - ( Dołożenie dysków HDD do istniejącego serwera CCTV )</t>
  </si>
  <si>
    <t>Montaż urządzeń  na stelarzach- UPS dla wersji rack19"</t>
  </si>
  <si>
    <t>KNR 5-08 0111-01</t>
  </si>
  <si>
    <t>Rury winidurowe o śr. do 20 mm układane n.t. w ciągach wielokrotnych na gotowym podłożu</t>
  </si>
  <si>
    <t>KNR 5-06 0610-01</t>
  </si>
  <si>
    <t>Instalowanie gniazda HDMI</t>
  </si>
  <si>
    <t>KNR 5-08 0107-01</t>
  </si>
  <si>
    <t>Rury winidurowe o śr. do 20 mm układane p.t. w podłożu różnym od betonowego w gotowych bruzdach,</t>
  </si>
  <si>
    <t>KNR 5-08 0207-01</t>
  </si>
  <si>
    <t>Przewody kabelkowe w powłoce polwinitowej wciągane do rur</t>
  </si>
  <si>
    <t>KNNR 5 1209-12 analogia</t>
  </si>
  <si>
    <t>Przebijanie otworów śr. 80 mm o długości do 50 cm w ścianach lub stropach z betonu</t>
  </si>
  <si>
    <t>otw.</t>
  </si>
  <si>
    <t>KNNR 5 0114-04  analogia</t>
  </si>
  <si>
    <t>Przepusty rurowe hermetyczne w stropie z rur o śr.do 80 mm - Osłona rurowa giętka do kabli DVK fi 75 mm + termokurczliwy przepust murowy</t>
  </si>
  <si>
    <t>KNNR 5 0209-03</t>
  </si>
  <si>
    <t>Przewody kabelkowe o łącznym przekroju żył do 30 mm2 układane w gotowych korytkach i na drabinkach bez mocowania</t>
  </si>
  <si>
    <t>KNNR 5 0206-01</t>
  </si>
  <si>
    <t>Przewody kabelkowe o łącznym przekroju żył do 7.5 mm2 układane n.t. - przewód HNHXH-O FE180/E90 3x1,5 0,6/1 + Kołki uniw. rozpor. z wkrętami 6 mm + uchwyty stalowe</t>
  </si>
  <si>
    <t>KNNR 5 0405-03</t>
  </si>
  <si>
    <t>KNNR 5 0613-04</t>
  </si>
  <si>
    <t>Mostki bocznikujące na rurach o śr.do 100 mm łączone na obejmy - główna szyna wyrównawcza GSW</t>
  </si>
  <si>
    <t>KNNR 5 0306-02</t>
  </si>
  <si>
    <t>Łączniki i przyciski jednobiegunowe podtynkowe w puszce instalacyjnej - Przycisk WG</t>
  </si>
  <si>
    <t>KNNR 5 0101-03</t>
  </si>
  <si>
    <t>Rury winidurowe o śr.do 37 mm układane p.t. - rura elektroinstalacyjna ICA3321 śr. 32mm + Kołki uniw. rozpor. z wkrętami 8 mm + uchwyty do rury o śr.32mm</t>
  </si>
  <si>
    <t>Łączniki i przyciski jednobiegunowe podtynkowe w puszce instalacyjnej - Łącznik 1-biegunowy p/t IP 20</t>
  </si>
  <si>
    <t>KNNR 5 0307-01</t>
  </si>
  <si>
    <t>Łączniki i przyciski instalacyjne bistabilny IP20</t>
  </si>
  <si>
    <t>Łączniki i przyciski jednobiegunowe podtynkowe w puszce instalacyjnej podwójny</t>
  </si>
  <si>
    <t>KNNR 5 0306-04</t>
  </si>
  <si>
    <t>Łączniki krzyżowe, dwubiegunowe podtynkowe w puszce instalacyjnej</t>
  </si>
  <si>
    <t>KNNR 5 0308-05</t>
  </si>
  <si>
    <t>Gniazda instalacyjne wtyczkowe ze stykiem ochronnym bryzgoszczelne 2-biegunowe przykręcane o obciążalności do 16 A i przekroju przewodów do 2.5 mm2 - gniazdo p/t IP20 2P+Z 230V</t>
  </si>
  <si>
    <t>Gniazda instalacyjne wtyczkowe ze stykiem ochronnym bryzgoszczelne 2-biegunowe przykręcane o obciążalności do 16 A i przekroju przewodów do 2.5 mm2 - gniazdo p/t IP44 2P+Z 230V</t>
  </si>
  <si>
    <t>KNNR 5 1204-01</t>
  </si>
  <si>
    <t>KNNR 5 0301-11</t>
  </si>
  <si>
    <t>Przygotowanie podłoża pod osprzęt instalacyjny mocowany na zaprawie cementowej lub gipsowej - wykonanie ślepych otworów w podłożu ceglanym</t>
  </si>
  <si>
    <t>KNNR 5 0302-05</t>
  </si>
  <si>
    <t>Puszka instalacyjna pojedyncza</t>
  </si>
  <si>
    <t xml:space="preserve">KNNR 5 0303-07 </t>
  </si>
  <si>
    <t>Puszki z tworzywa sztucznego o wym. 85x105 mm o 3 wylotach dla przewodów o przekroju do 16 mm2 - wypust kablowy (puszka)</t>
  </si>
  <si>
    <t>KNNR 5 1203-01</t>
  </si>
  <si>
    <t>Podłączenie przewodów pojedynczych o przekroju żyły do 2.5 mm2 pod zaciski lub bolce</t>
  </si>
  <si>
    <t>szt.żył</t>
  </si>
  <si>
    <t>KNNR 5 1209-05</t>
  </si>
  <si>
    <t>Przebijanie otworów śr. 25 mm o długości do 1 ceg. w ścianach lub stropach z cegły</t>
  </si>
  <si>
    <t>KNNR 5 0503-02</t>
  </si>
  <si>
    <t>Oprawa LED typu downlight 20W</t>
  </si>
  <si>
    <t>Oprawy LED 60W IP65</t>
  </si>
  <si>
    <t>Oprawy  LED  tablicowa</t>
  </si>
  <si>
    <t>Oprawy LED 38W do sufitów 60x60</t>
  </si>
  <si>
    <t>KNNR 5 0510-01 analogia</t>
  </si>
  <si>
    <t>oprawa awaryjna z optyka korytarzową</t>
  </si>
  <si>
    <t>oprawa awaryjna z optyka do przestrzeni otwartych</t>
  </si>
  <si>
    <t>oprawa awaryjna z piktogramem</t>
  </si>
  <si>
    <t>oprawa awaryjna zewnetrzna</t>
  </si>
  <si>
    <t>Dzwonek szkolny</t>
  </si>
  <si>
    <t>KNNR 5 0203-01</t>
  </si>
  <si>
    <t>Przewody kabelkowe o łącznym przekroju żył do 7.5 mm2 wciągane do rur - Przewód YDY-450/750 V 3x1,5mm2</t>
  </si>
  <si>
    <t xml:space="preserve">KNNR 5 0203-01 </t>
  </si>
  <si>
    <t>Przewody kabelkowe o łącznym przekroju żył do 7.5 mm2 wciągane do rur - Przewód YDY-450/750 V 4x1,5mm2</t>
  </si>
  <si>
    <t>Przewody kabelkowe o łącznym przekroju żył do 7.5 mm2 wciągane do rur - Przewód YDY-450/750 V 3x2,5mm2</t>
  </si>
  <si>
    <t>Przewody kabelkowe o łącznym przekroju żył do 7.5 mm2 wciągane do rur - Przewód YDY-450/750 V 5x2,5mm2</t>
  </si>
  <si>
    <t>Przewody kabelkowe o łącznym przekroju żył do 7.5 mm2 wciągane do rur - YKY 5x4</t>
  </si>
  <si>
    <t>KNNR 5 0406-01 analogia</t>
  </si>
  <si>
    <t>miejscowa szyna wyrównawcza MSW</t>
  </si>
  <si>
    <t>KNR-W 5-10 1004-01</t>
  </si>
  <si>
    <t>Wciąganie przewodów z udziałem podnośnika samochodowego w słup lub rury osłonowe</t>
  </si>
  <si>
    <t>m-1 przew</t>
  </si>
  <si>
    <t>KNNR 5 0701-03</t>
  </si>
  <si>
    <t>Kopanie rowów dla kabli w sposób ręczny w gruncie kat. IV</t>
  </si>
  <si>
    <t>KNNR 5 0706-01</t>
  </si>
  <si>
    <t>Nasypanie warstwy piasku na dnie rowu kablowego o szerokości do 0,4 m</t>
  </si>
  <si>
    <t>KNNR 5 0702-03</t>
  </si>
  <si>
    <t>Zasypywanie rowów dla kabli wykonanych ręcznie w gruncie kat. IV</t>
  </si>
  <si>
    <t>KNR 5-10 0708-01</t>
  </si>
  <si>
    <t>Ręczne stawianie słupów oświetleniowych o masie do 250 kg w gruncie kat.I-III - odcinki linii do 300 m</t>
  </si>
  <si>
    <t>KNNR 5 1004-01</t>
  </si>
  <si>
    <t>Montaż opraw oświetlenia zewnętrznego na słupie</t>
  </si>
  <si>
    <t>KNR 5-10 0604-01</t>
  </si>
  <si>
    <t>Montaż głowic kablowych - zarobienie na sucho końca kabla Cu 3-żyłowego o przekroju do 16 mm2 na napięcie do 1 kV o izolacji i powłoce z tworzyw sztucznych</t>
  </si>
  <si>
    <t>KNNR 5 0707-04</t>
  </si>
  <si>
    <t>Układanie kabli o masie do 3.0 kg/m w rowach kablowych ręcznie - Kabel energetyczny YAKY 5x16 0,6/1kV</t>
  </si>
  <si>
    <t>KNR 5-10 1001-04</t>
  </si>
  <si>
    <t>Montaż tabliczek bezpiecznikowych na konstrukcji</t>
  </si>
  <si>
    <t>KNNR 5 0602-04</t>
  </si>
  <si>
    <t>Przewody uziemiające i wyrównawcze w budynkach ułożone luzem - Bednarka stalowa ocynkowana FeZn 30x4mm</t>
  </si>
  <si>
    <t>KNNR 5 0601-05</t>
  </si>
  <si>
    <t>Przewody instalacji odgromowej naprężane poziome - pręty stalowe ocynkowane- drut FeZn fi 8 mm</t>
  </si>
  <si>
    <t>KNNR 5 0601-06</t>
  </si>
  <si>
    <t>Przewody instalacji odgromowej naprężane pionowe - pręty stalowe ocynkowane- drut FeZn fi 8 mm + osłona izolująca przed spływaniem wody</t>
  </si>
  <si>
    <t xml:space="preserve">KNNR 5 0103-07 </t>
  </si>
  <si>
    <t>Osłona rurowa giętka do kabli DVK 50 mm</t>
  </si>
  <si>
    <t xml:space="preserve">KNNR 5 0612-06 </t>
  </si>
  <si>
    <t>Złącza kontrolne w instalacji odgromowej lub przewodach wyrównawczych - złącze kontrolne</t>
  </si>
  <si>
    <t>KNNR 5 0614-02</t>
  </si>
  <si>
    <t>obudowa złącza kontrolnego</t>
  </si>
  <si>
    <t>KNNR 5 0611-07</t>
  </si>
  <si>
    <t>Łączenie przewodów instalacji odgromowej lub przewodów wyrównawczych z pręta o śr.do 10 mm na ścianie lub konstrukcji zbrojenia</t>
  </si>
  <si>
    <t>KNNR 5 0202-02</t>
  </si>
  <si>
    <t>Przewody izolowane jednożyłowe o przekroju do 10 mm2 - Przewód z żyłą Cu LgY-450/750V, 4 mm2</t>
  </si>
  <si>
    <t>KNNR 5 0615-06</t>
  </si>
  <si>
    <t>zwód pionowy ochronny</t>
  </si>
  <si>
    <t>KNNR 5 0615-07</t>
  </si>
  <si>
    <t>Iglice typu IO-7.5 o masie 83 kg montowane na dachu z gotowymi kotwami</t>
  </si>
  <si>
    <t>Wykonanie przepustu kablowego</t>
  </si>
  <si>
    <t>KNR AL-01 0112-02</t>
  </si>
  <si>
    <t>Montaż zasilacza do 12 V - zasilacz 12V/3A</t>
  </si>
  <si>
    <t>KNNR 5 0406-01</t>
  </si>
  <si>
    <t>KNNR 5 0306-05 analogia</t>
  </si>
  <si>
    <t>KNR AL-01 0110-01 analogia</t>
  </si>
  <si>
    <t>Montaż tablicy wskaźnikowej optycznej - Lampka sygnalizacyjna</t>
  </si>
  <si>
    <t>Przewody kabelkowe o łącznym przekroju żył do 7.5 mm2 wciągane do rur - Przewód Cu oponowy OMY 3x0.5 mm2</t>
  </si>
  <si>
    <t>Przewody kabelkowe o łącznym przekroju żył do 7.5 mm2 wciągane do rur.  - Kabel telekom. YTKSY 3x2x0,5 mm2</t>
  </si>
  <si>
    <t>Przewody kabelkowe o łącznym przekroju żył do 7.5 mm2 wciągane do rur.  - Kabel telekom. YTKSY 1x4x0,5 mm2</t>
  </si>
  <si>
    <t>KNNR 5 0101-05</t>
  </si>
  <si>
    <t>Rury winidurowe o śr.do 20 mm układane p.t. w gotowych bruzdach w podłożu innym niż beton Rury osłonowe karbowane (peszel) fi 16 mm + Złączka kompensacyjna do rur ZCL 16</t>
  </si>
  <si>
    <t>KNNR 5 1101-02 analogia</t>
  </si>
  <si>
    <t>KNNR 5 1101-01 analogia</t>
  </si>
  <si>
    <t>KNR AL-01 0603-01 analogia</t>
  </si>
  <si>
    <t>Uruchomienie i pomiary linii dozorowych</t>
  </si>
  <si>
    <t>lin.</t>
  </si>
  <si>
    <t>KNNR 5 1304-01</t>
  </si>
  <si>
    <t>Badania i pomiary instalacji uziemiającej (pierwszy pomiar)</t>
  </si>
  <si>
    <t xml:space="preserve">KNNR 5 1304-02 </t>
  </si>
  <si>
    <t>Badania i pomiary instalacji uziemiającej (każdy następny pomiar)</t>
  </si>
  <si>
    <t xml:space="preserve">KNNR 5 1305-01 </t>
  </si>
  <si>
    <t>Sprawdzenie samoczynnego wyłączania zasilania (pierwsza próba)</t>
  </si>
  <si>
    <t>prób.</t>
  </si>
  <si>
    <t xml:space="preserve">KNNR 5 1305-02 </t>
  </si>
  <si>
    <t>Sprawdzenie samoczynnego wyłączania zasilania (następna próba)</t>
  </si>
  <si>
    <t xml:space="preserve">KNNR 5 1303-01 </t>
  </si>
  <si>
    <t>Pomiar rezystancji izolacji instalacji elektrycznej - obwód 1-fazowy (pomiar pierwszy)</t>
  </si>
  <si>
    <t>KNNR 5 1303-02</t>
  </si>
  <si>
    <t>Pomiar rezystancji izolacji instalacji elektrycznej - obwód 1-fazowy (każdy następny pomiar)</t>
  </si>
  <si>
    <t>KNNR 5 1303-03</t>
  </si>
  <si>
    <t>Pomiar rezystancji izolacji instalacji elektrycznej - obwód 3-fazowy (pomiar pierwszy)</t>
  </si>
  <si>
    <t>KNNR 5 1303-04</t>
  </si>
  <si>
    <t>Pomiar rezystancji izolacji instalacji elektrycznej - obwód 3-fazowy (każdy następny pomiar)</t>
  </si>
  <si>
    <t>KNR 13-21 0301-03</t>
  </si>
  <si>
    <t>Pomiary natężenia oświetlenia - pierwszy kpl. 5 pomiarów dok.na stanowisku</t>
  </si>
  <si>
    <t>kpl.pom.</t>
  </si>
  <si>
    <t xml:space="preserve">KNR 13-21 0301-04 </t>
  </si>
  <si>
    <t>Pomiary natężenia oświetlenia - każdy dalszy kpl.pomiarów dok.na tym samym stanowisku</t>
  </si>
  <si>
    <t>KNNR 5 0406-04</t>
  </si>
  <si>
    <t>Montaż przekładników prądowych IMW 25/5</t>
  </si>
  <si>
    <t>KNNR 5 0103-01</t>
  </si>
  <si>
    <t>Rury winidurowe o śr.do 20 mm układane n.t. na betonie</t>
  </si>
  <si>
    <t>Przewody kabelkowe o łącznym przekroju żył do 7.5 mm2 wciągane do rur</t>
  </si>
  <si>
    <t>KNNR 5 0404-07</t>
  </si>
  <si>
    <t>Obudowy o powierzchni do 0.5 m2</t>
  </si>
  <si>
    <t>KNNR 5 0406-05</t>
  </si>
  <si>
    <t>Aparaty elektryczne o masie do 30 kg</t>
  </si>
  <si>
    <t>KNR AL-01 0602-06</t>
  </si>
  <si>
    <t>Sprawdzenie i uruchomienie sterownika MCA4</t>
  </si>
  <si>
    <t>KNR AL-01 0404-15 analogia</t>
  </si>
  <si>
    <t>Montaż dodatkowego urządzenia komunikacyjnego MODBUS</t>
  </si>
  <si>
    <t>podatek VAT</t>
  </si>
  <si>
    <t>2.2</t>
  </si>
  <si>
    <t>INSTALACJA STRUKTURALNA</t>
  </si>
  <si>
    <t>1.1</t>
  </si>
  <si>
    <t>Gniazda wtykowe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</si>
  <si>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</si>
  <si>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</si>
  <si>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</si>
  <si>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</si>
  <si>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</si>
  <si>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</si>
  <si>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</si>
  <si>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</si>
  <si>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</si>
  <si>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</si>
  <si>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</si>
  <si>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1.2</t>
  </si>
  <si>
    <t>Okablowanie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</si>
  <si>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</si>
  <si>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</si>
  <si>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</si>
  <si>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</si>
  <si>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</si>
  <si>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</si>
  <si>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</si>
  <si>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</si>
  <si>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</t>
  </si>
  <si>
    <t>Szafa rack19"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</si>
  <si>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</si>
  <si>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</si>
  <si>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</si>
  <si>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</si>
  <si>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</si>
  <si>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</si>
  <si>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</si>
  <si>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</si>
  <si>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</si>
  <si>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</si>
  <si>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</si>
  <si>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</si>
  <si>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</si>
  <si>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</si>
  <si>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2</t>
  </si>
  <si>
    <t>INSTALACJA CCTV</t>
  </si>
  <si>
    <t>2.1</t>
  </si>
  <si>
    <t>2.1.1</t>
  </si>
  <si>
    <t>2.1.2</t>
  </si>
  <si>
    <t>2.1.3</t>
  </si>
  <si>
    <t>Urządzenia do montażu w rack</t>
  </si>
  <si>
    <t>2.2.1</t>
  </si>
  <si>
    <t>2.2.2</t>
  </si>
  <si>
    <t>2.2.3</t>
  </si>
  <si>
    <t>2.2.4</t>
  </si>
  <si>
    <t>2.2.5</t>
  </si>
  <si>
    <t>2.3</t>
  </si>
  <si>
    <t>2.3.1</t>
  </si>
  <si>
    <t>2.3.2</t>
  </si>
  <si>
    <t>3.</t>
  </si>
  <si>
    <t>3.1</t>
  </si>
  <si>
    <t>INSTALACJA PROJEKTORÓW</t>
  </si>
  <si>
    <t>3.1.1</t>
  </si>
  <si>
    <t>3.1.2</t>
  </si>
  <si>
    <t>3.1.3</t>
  </si>
  <si>
    <t>3.2</t>
  </si>
  <si>
    <t xml:space="preserve">Gniazda </t>
  </si>
  <si>
    <t>3.3</t>
  </si>
  <si>
    <t xml:space="preserve">Okablownanie </t>
  </si>
  <si>
    <t>3.3.1</t>
  </si>
  <si>
    <t>3.3.2</t>
  </si>
  <si>
    <t>4.</t>
  </si>
  <si>
    <t>4.1</t>
  </si>
  <si>
    <t>INSTALACJE ELEKTRYCZNE</t>
  </si>
  <si>
    <t>Roboty instalacyne elektryczne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</si>
  <si>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</si>
  <si>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</si>
  <si>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</si>
  <si>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</si>
  <si>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</si>
  <si>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</si>
  <si>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</si>
  <si>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</si>
  <si>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</si>
  <si>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</t>
  </si>
  <si>
    <t>Roboty instalacyne elektrotechniczne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</si>
  <si>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</si>
  <si>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</si>
  <si>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</si>
  <si>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</si>
  <si>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</si>
  <si>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</si>
  <si>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</si>
  <si>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</si>
  <si>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</si>
  <si>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</si>
  <si>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</si>
  <si>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</si>
  <si>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</si>
  <si>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</si>
  <si>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</si>
  <si>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</si>
  <si>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</si>
  <si>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</si>
  <si>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</si>
  <si>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</si>
  <si>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</si>
  <si>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</si>
  <si>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</si>
  <si>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</si>
  <si>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</si>
  <si>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4.2.26</t>
  </si>
  <si>
    <t>4.2.27</t>
  </si>
  <si>
    <t>4.2.28</t>
  </si>
  <si>
    <t>4.2.29</t>
  </si>
  <si>
    <t>4.3</t>
  </si>
  <si>
    <t>Zagospodarowanie terenu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</si>
  <si>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</si>
  <si>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</si>
  <si>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</si>
  <si>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</si>
  <si>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</si>
  <si>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</si>
  <si>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</si>
  <si>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</si>
  <si>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</si>
  <si>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Instalacje odgromowe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</si>
  <si>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</si>
  <si>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</si>
  <si>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</si>
  <si>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</si>
  <si>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</si>
  <si>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</si>
  <si>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</si>
  <si>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</si>
  <si>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</si>
  <si>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</si>
  <si>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</si>
  <si>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</si>
  <si>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Instalacja przywoławcza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</si>
  <si>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</si>
  <si>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</si>
  <si>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</si>
  <si>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</si>
  <si>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</si>
  <si>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</si>
  <si>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</si>
  <si>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</si>
  <si>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</si>
  <si>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</si>
  <si>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</si>
  <si>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</si>
  <si>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4.5.12</t>
  </si>
  <si>
    <t>4.5.13</t>
  </si>
  <si>
    <t>4.5.14</t>
  </si>
  <si>
    <t>4.6</t>
  </si>
  <si>
    <t>Pomiary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</si>
  <si>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</si>
  <si>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</si>
  <si>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</si>
  <si>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</si>
  <si>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</si>
  <si>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</si>
  <si>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</si>
  <si>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</si>
  <si>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</si>
  <si>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</si>
  <si>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4.7</t>
  </si>
  <si>
    <t>Modernizacja rozdzielnicy głownej</t>
  </si>
  <si>
    <t>4.7.1</t>
  </si>
  <si>
    <t>4.7.1.1</t>
  </si>
  <si>
    <t>4.7.1.2</t>
  </si>
  <si>
    <t>4.7.1.3</t>
  </si>
  <si>
    <t>4.7.1.4</t>
  </si>
  <si>
    <t>4.7.2</t>
  </si>
  <si>
    <t>Montaż sterownika</t>
  </si>
  <si>
    <t>4.7.2.1</t>
  </si>
  <si>
    <t>4.7.2.2</t>
  </si>
  <si>
    <t>4.7.2.3</t>
  </si>
  <si>
    <t>4.7.2.4</t>
  </si>
  <si>
    <t>4.7.2.5</t>
  </si>
  <si>
    <t>4.7.3</t>
  </si>
  <si>
    <t>4.7.3.1</t>
  </si>
  <si>
    <t>4.7.3.2</t>
  </si>
  <si>
    <t>INSTALACJE TELETECHNICZNE I ELEKTRYCZNE</t>
  </si>
  <si>
    <t>INSTALACJE SANITARNE ZEWNĘTRZNE</t>
  </si>
  <si>
    <t>Roboty ziemne</t>
  </si>
  <si>
    <t>KANALIZACJA DESZCZOWA</t>
  </si>
  <si>
    <t>KANALIZACJA SANITARNA</t>
  </si>
  <si>
    <t>Roboty montażowe</t>
  </si>
  <si>
    <t>2.1.4</t>
  </si>
  <si>
    <t>2.1.5</t>
  </si>
  <si>
    <t>2.1.6</t>
  </si>
  <si>
    <t>2.1.7</t>
  </si>
  <si>
    <t>2.1.8</t>
  </si>
  <si>
    <t>2.1.9</t>
  </si>
  <si>
    <t>2.1.10</t>
  </si>
  <si>
    <t>2.2.6</t>
  </si>
  <si>
    <t>2.2.7</t>
  </si>
  <si>
    <t>2.2.8</t>
  </si>
  <si>
    <t>2.2.9</t>
  </si>
  <si>
    <t>3</t>
  </si>
  <si>
    <t>SIEĆ WODOCIĄGOWA</t>
  </si>
  <si>
    <t>3.1.4</t>
  </si>
  <si>
    <t>3.1.5</t>
  </si>
  <si>
    <t>3.1.6</t>
  </si>
  <si>
    <t>3.1.7</t>
  </si>
  <si>
    <t>3.1.8</t>
  </si>
  <si>
    <t>3.1.9</t>
  </si>
  <si>
    <t>3.1.10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</si>
  <si>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</si>
  <si>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</si>
  <si>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</si>
  <si>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</si>
  <si>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</si>
  <si>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</si>
  <si>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</si>
  <si>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</si>
  <si>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</si>
  <si>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</si>
  <si>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</si>
  <si>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</si>
  <si>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</si>
  <si>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</si>
  <si>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</si>
  <si>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</si>
  <si>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</si>
  <si>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</si>
  <si>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</si>
  <si>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</si>
  <si>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</si>
  <si>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</si>
  <si>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</si>
  <si>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</si>
  <si>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</si>
  <si>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</si>
  <si>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</si>
  <si>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</si>
  <si>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</si>
  <si>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</si>
  <si>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</si>
  <si>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</si>
  <si>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</si>
  <si>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</si>
  <si>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</si>
  <si>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</si>
  <si>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</si>
  <si>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</si>
  <si>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</si>
  <si>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</si>
  <si>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Studnia wodomierzowa</t>
  </si>
  <si>
    <t>4</t>
  </si>
  <si>
    <t>SIEĆ CIEPLNA</t>
  </si>
  <si>
    <t>INSTALACJE CENTRALNEGO OGRZEWANIA</t>
  </si>
  <si>
    <t>INSTALACJE SANITARNE WEWNĘTRZNE</t>
  </si>
  <si>
    <t>Instalacje c.t.</t>
  </si>
  <si>
    <t>1.1.12</t>
  </si>
  <si>
    <t>1.1.13</t>
  </si>
  <si>
    <t>1.1.14</t>
  </si>
  <si>
    <t>Instalacje centralnego ogrzewania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</si>
  <si>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</si>
  <si>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</si>
  <si>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</si>
  <si>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</si>
  <si>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</si>
  <si>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</si>
  <si>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</si>
  <si>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</si>
  <si>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</si>
  <si>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</si>
  <si>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</si>
  <si>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</si>
  <si>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</si>
  <si>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</si>
  <si>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</si>
  <si>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</si>
  <si>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</si>
  <si>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</si>
  <si>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</si>
  <si>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</si>
  <si>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</si>
  <si>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</si>
  <si>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</si>
  <si>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</si>
  <si>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</si>
  <si>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</si>
  <si>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</si>
  <si>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</si>
  <si>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</si>
  <si>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</si>
  <si>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</si>
  <si>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</si>
  <si>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</si>
  <si>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</si>
  <si>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</si>
  <si>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Instalacje ogrzewania podłogowego</t>
  </si>
  <si>
    <t>INSTALACJE KANALIZACJI SANITARNEJ</t>
  </si>
  <si>
    <t>2.4</t>
  </si>
  <si>
    <t>2.5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</si>
  <si>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</si>
  <si>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</si>
  <si>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</si>
  <si>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</si>
  <si>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</si>
  <si>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</si>
  <si>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</si>
  <si>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</si>
  <si>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</si>
  <si>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</si>
  <si>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</si>
  <si>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</si>
  <si>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</si>
  <si>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</si>
  <si>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</si>
  <si>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</si>
  <si>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</si>
  <si>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</si>
  <si>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</si>
  <si>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INSTALACJE WODY ZIMNEJ, CIEPŁEJ I CYRKULACJI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</si>
  <si>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</si>
  <si>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</si>
  <si>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</si>
  <si>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</si>
  <si>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</si>
  <si>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</si>
  <si>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</si>
  <si>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</si>
  <si>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</si>
  <si>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</si>
  <si>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</si>
  <si>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</si>
  <si>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</si>
  <si>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</si>
  <si>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</si>
  <si>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</si>
  <si>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</si>
  <si>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</si>
  <si>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</si>
  <si>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</si>
  <si>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</si>
  <si>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</si>
  <si>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</si>
  <si>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</si>
  <si>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</si>
  <si>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</si>
  <si>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</si>
  <si>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</si>
  <si>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</si>
  <si>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</si>
  <si>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</si>
  <si>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</si>
  <si>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</si>
  <si>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</si>
  <si>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</si>
  <si>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</si>
  <si>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</si>
  <si>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INSTALACJE PRZECIWPOŻAROWE</t>
  </si>
  <si>
    <t>4.8</t>
  </si>
  <si>
    <t>4.9</t>
  </si>
  <si>
    <t>4.10</t>
  </si>
  <si>
    <t>4.11</t>
  </si>
  <si>
    <t>5</t>
  </si>
  <si>
    <t>WENTYLACJA MECHANICZNA</t>
  </si>
  <si>
    <t>5.1</t>
  </si>
  <si>
    <t>Układ N1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</si>
  <si>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</si>
  <si>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</si>
  <si>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</si>
  <si>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</si>
  <si>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</si>
  <si>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</si>
  <si>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</si>
  <si>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</si>
  <si>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</si>
  <si>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</si>
  <si>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</si>
  <si>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</si>
  <si>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</si>
  <si>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</si>
  <si>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</si>
  <si>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</si>
  <si>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</si>
  <si>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</si>
  <si>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</si>
  <si>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</si>
  <si>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5.2</t>
  </si>
  <si>
    <t>5.2.1</t>
  </si>
  <si>
    <t>Układ N2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</si>
  <si>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</si>
  <si>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</si>
  <si>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</si>
  <si>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</si>
  <si>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</si>
  <si>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</si>
  <si>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</si>
  <si>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</si>
  <si>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</si>
  <si>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</si>
  <si>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Układ N3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</si>
  <si>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</si>
  <si>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</si>
  <si>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</si>
  <si>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</si>
  <si>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</si>
  <si>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</si>
  <si>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</si>
  <si>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</si>
  <si>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</si>
  <si>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</si>
  <si>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5.4</t>
  </si>
  <si>
    <t>Układ NN1_ NN2_NN3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</si>
  <si>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</si>
  <si>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</si>
  <si>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</si>
  <si>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</si>
  <si>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</si>
  <si>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</si>
  <si>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</si>
  <si>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</si>
  <si>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</si>
  <si>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5.5</t>
  </si>
  <si>
    <t>Układ W1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</si>
  <si>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</si>
  <si>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</si>
  <si>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</si>
  <si>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</si>
  <si>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</si>
  <si>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</si>
  <si>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</si>
  <si>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</si>
  <si>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</si>
  <si>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</si>
  <si>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5.5.11</t>
  </si>
  <si>
    <t>5.5.12</t>
  </si>
  <si>
    <t>5.5.13</t>
  </si>
  <si>
    <t>5.5.14</t>
  </si>
  <si>
    <t>5.5.15</t>
  </si>
  <si>
    <t>5.5.16</t>
  </si>
  <si>
    <t>5.5.17</t>
  </si>
  <si>
    <t>Układ W2</t>
  </si>
  <si>
    <t>5.6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</si>
  <si>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</si>
  <si>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</si>
  <si>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</si>
  <si>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</si>
  <si>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</si>
  <si>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</si>
  <si>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</si>
  <si>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</si>
  <si>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5.6.9</t>
  </si>
  <si>
    <t>5.6.10</t>
  </si>
  <si>
    <t>5.7</t>
  </si>
  <si>
    <t>Układ W3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</si>
  <si>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</si>
  <si>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</si>
  <si>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</si>
  <si>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</si>
  <si>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</si>
  <si>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</si>
  <si>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</si>
  <si>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</si>
  <si>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5.7.9</t>
  </si>
  <si>
    <t>5.7.10</t>
  </si>
  <si>
    <t>Układ W1_WW2_WW3</t>
  </si>
  <si>
    <t>5.8</t>
  </si>
  <si>
    <t>5.8.1</t>
  </si>
  <si>
    <t>5.8.2</t>
  </si>
  <si>
    <t>5.8.3</t>
  </si>
  <si>
    <t>5.8.4</t>
  </si>
  <si>
    <t>5.8.5</t>
  </si>
  <si>
    <t>5.8.6</t>
  </si>
  <si>
    <t>5.8.7</t>
  </si>
  <si>
    <t>5.9</t>
  </si>
  <si>
    <t>5.9.1</t>
  </si>
  <si>
    <t>5.9.2</t>
  </si>
  <si>
    <t>5.9.3</t>
  </si>
  <si>
    <t>5.9.4</t>
  </si>
  <si>
    <t>5.9.5</t>
  </si>
  <si>
    <t>5.9.6</t>
  </si>
  <si>
    <t>Układ Wi</t>
  </si>
  <si>
    <t>Roboty ziemne wykonywane koparkami przedsiębiernymi o poj, łyżki 0,60 m3 w gruncie kat, III z transportem urobku samochodami samowyładowczymi na odległość 5 km - wykopy pod fundamenty z warstwami podkładowymi</t>
  </si>
  <si>
    <t>Ręczne wykopy fundamentowe z transportem urobku samochodami skrzyniowymi na odległość do 1 km (kat, gruntu III) - fundament przy istniejącym budynku</t>
  </si>
  <si>
    <t>Roboty ziemne wykonywane koparkami podsiębiernymi o poj, łyżki 0,40 m3 w gruncie kat, III z transportem urobku samochodami samowyładowczymi na odległość 5 km - pod posadzki</t>
  </si>
  <si>
    <t>Zagęszczenie nasypów zagęszczarkami; grunty sypkie kat, I-III</t>
  </si>
  <si>
    <t>Przygotowanie i montaż zbrojenia konstrukcji monolitycznych budowli - pręty gładkie o śr, do 7 mm</t>
  </si>
  <si>
    <t>Przygotowanie i montaż zbrojenia elementów budynków i budowli - pręty żebrowane o śr, 8-14 mm</t>
  </si>
  <si>
    <t>Przygotowanie i montaż zbrojenia konstrukcji monolitycznych budowli - pręty żebrowane o śr, 16 mm i większej</t>
  </si>
  <si>
    <t>Roboty ziemne wykonywane koparkami przedsiębiernymi 0,60 m3 w ziemi kat, I-III uprzednio zmagazynowanej w hałdach z transportem urobku samochodami samowyładowczymi na odległość do 1 km</t>
  </si>
  <si>
    <t xml:space="preserve">KNR 2-01 0236-03 z,sz, 2,5,2, 9907 </t>
  </si>
  <si>
    <t>Zagęszczenie nasypów zagęszczarkami; grunty sypkie kat, I-III Wskaźnik zagęszczenia Js = 0,98</t>
  </si>
  <si>
    <t>Malowanie elementów stalowych farbą pęczniejącą na odporność ogniową - R60  Przed przystąpieniem do stosowania systemu należy skonsultować się z Doradcą  technicznym producenta lub dystrybutora farby, Zabezpieczenia  ogniochronne mogą być wykonywane tylko przez przeszkolone firmy, które  otrzymały lub posiadają ważną Licencję Wykonawcy,</t>
  </si>
  <si>
    <t>Podbudowa - warstwa po zagęszczeniu 25 cm - piasek średni zagęszczony mechanicznie do Is=0,9 gr,25cm</t>
  </si>
  <si>
    <t xml:space="preserve">KNR 2-02 1101-01 z,sz, 5,4, 9913 </t>
  </si>
  <si>
    <t>Podkłady betonowe na podłożu gruntowym Zastosowano pompę do betonu na samochodzie,</t>
  </si>
  <si>
    <t>Izolacje przeciwwilgociowe i przeciwwodne z folii polietylenowej - poziome podposadzkowe gr,&gt;0,3mm</t>
  </si>
  <si>
    <t>Izolacje cieplne i przeciwdźwiękowe z płyt styropianowych poziome na wierzchu konstrukcji na sucho - jedna warstwa gr, 12cm</t>
  </si>
  <si>
    <t>Wylewka  z pianobetonu wylewanego gr, 10 cm</t>
  </si>
  <si>
    <t>Izolacje cieplne i przeciwdźwiękowe z wełny mineralnej WEŁNA MINERALNA gr, 15cm</t>
  </si>
  <si>
    <t>Izolacje cieplne i przeciwdźwiękowe z wełny mineralnej WEŁNA MINERALNA gr, 5cm</t>
  </si>
  <si>
    <t>MEMBRANA DACHOWA  - pokrycie dachowe PVC zbrojone dzianiną poliestrową  - gr, 2mm</t>
  </si>
  <si>
    <t>Rury spustowe okrągłe o śr, 12 cm z blachy ocynkowanej powlekanej</t>
  </si>
  <si>
    <t>Rynny dachowe półokrągłe o śr, 15 cm z blachy ocynkowanej powlekanej</t>
  </si>
  <si>
    <t>Obróbki blacharskie przy szerokości w rozwinięciu ponad 25 cm ( okapy + szczyty) obróbka blacharska  - blacha powlekana  - gr, 0,5mm</t>
  </si>
  <si>
    <t>BLACHA TRAPEZOWA KONSTRUKCYJNA  - blacha BTR 40 mm  - grubość 1,2mm</t>
  </si>
  <si>
    <t>BLACHA TRAPEZOWA KONSTRUKCYJNA  - blacha BTR 93 mm  - grubość 1,2mm</t>
  </si>
  <si>
    <t>Izolacje cieplne i przeciwdźwiękowe z wełny mineralnej WEŁNA MINERALNA gr, 10cm</t>
  </si>
  <si>
    <t>Ocieplenie ścian budynków płytami z wełny mineralnej - przyklejenie płyt  z wełny mineralnej do ścian gr, 20 cm</t>
  </si>
  <si>
    <t>Wełna mineralna w przestrzenni między ścianą projektowaną a istniejącym budynkiem gr, 12cm</t>
  </si>
  <si>
    <t>Ławy fundamentowe żelbetowe prostokątne o szer, do 0,6 m w deskowaniu PERI wariant I (transport betonu żurawiem) - pod schody i podjazd dla niepełnosprawnych</t>
  </si>
  <si>
    <t>Podkłady z ubitych materiałów sypkich na podłożu gruntowym - PODKŁAD Z KRUSZYWA ŁAMANEGO  gr, 15cm,</t>
  </si>
  <si>
    <t>Podkłady z ubitych materiałów sypkich na podłożu gruntowym - PODKŁAD piaskowy  gr, 15cm,</t>
  </si>
  <si>
    <t>Podkłady betonowe na podłożu gruntowym z betonu  C8/10 gr, 10cm</t>
  </si>
  <si>
    <t>Dostarczenie i montaż wycieraczki zewnętrznej  WYCIERACZKA ZEWNĘTRZNA  Wycieraczka 120x180 systemowa zewnętrzna z naprzemiennymi wkładami  czyszczącymi szczotkowo-rypsowymi, zagłębiana w posadzce wg,  wytycznych producenta</t>
  </si>
  <si>
    <t xml:space="preserve">KNR 0-12 0829-03 z,sz, 5,3,b </t>
  </si>
  <si>
    <t>Licowanie ścian płytkami o wymiarach 20 x 20 cm - na klej 3-4 kolory,</t>
  </si>
  <si>
    <t>Posadzki - WYKŁADZINA DYWANOWA pom, 16</t>
  </si>
  <si>
    <t>Posadzki - listwy przyścienne - WYKŁADZINA DYWANOWA pom, 16</t>
  </si>
  <si>
    <t>Posadzki z płytek o wymiarach 30 x 30 cm, układanych metodą zwykłą (gres techniczny), pom, nr 15,31,25</t>
  </si>
  <si>
    <t>(z,VI) Posadzki wielobarwne z płytek kamionkowych GRES o wym, 20x20 cm na zaprawie klejowej o gr, warstwy 4 mm</t>
  </si>
  <si>
    <t>(z,VI) Cokoliki z płytek kamionkowych GRES</t>
  </si>
  <si>
    <t>(z,VI) Okładziny schodów z płytek kamionkowych GRES o wym, 20x20 cm na zaprawie klejowej o gr, warstwy 5 mm - płytki schodowe</t>
  </si>
  <si>
    <t>Dostarczenie i montaż wycieraczki zewnętrznej  WYCIERACZKA WEWNĘTRZNA  Wycieraczka 120x180 systemowa wewnętrzna z naprzemiennymi wkładami czyszczącymi szczotkowo-rypsowymi, zagłębiana w posadzce wg, wytycznych producenta</t>
  </si>
  <si>
    <t>Hydrant wew, HP 25/30</t>
  </si>
  <si>
    <t>Posadzki - WYKŁADZINA DYWANOWA pom, P1</t>
  </si>
  <si>
    <t>(z,VI) Okładziny schodów z płytek kamionkowych GRES o wym, 20x20 cm na zaprawie klejowej o gr, warstwy 5 mm - płytki schodowe (szatnie)</t>
  </si>
  <si>
    <t>Demontaż grzejników; instalację , rozebrać - zaślepić</t>
  </si>
  <si>
    <t>Rowki pod krawężniki i ławy krawężnikowe o wymiarach 20x20 cm w gruncie kat,III-IV</t>
  </si>
  <si>
    <t>Mechaniczne wykonanie koryta na całej szerokości jezdni i chodników w gruncie kat, I-IV głębokości 35 cm</t>
  </si>
  <si>
    <t>KNR 0-11 0320-01 z,sz, 5,4</t>
  </si>
  <si>
    <t>Rowki pod krawężniki i ławy krawężnikowe o wymiarach 40x40 cm w gruncie kat,III-IV</t>
  </si>
  <si>
    <t>KNR 0-11 0327-05 z,sz, 5,3 z,sz, 5,4</t>
  </si>
  <si>
    <t>Place i zatoki postojowe z kostki betonowej "POLBRUK" gr, 80 mm typu 140 na podsypce piaskowo-cementowej gr, 50 mm z zalaniem spoin zaprawą cementową z pasami rozdzielczymi - kilka spadków - zastosowanie zagęszczarki wibracyjnej</t>
  </si>
  <si>
    <t>Oczyszczenie terenu z resztek budowlanych, gruzu i śmieci - wywiezienie zanieczyszczeń samochodami na odległość do 1,0 km</t>
  </si>
  <si>
    <t>Przygotowanie terenu pod trawniki w gruncie kat, III z wymianą gleby rodzimej warstwą ziemi o grubości 10 cm</t>
  </si>
  <si>
    <t>Wykonanie trawników dywanowych siewem na gruncie kat, III z nawożeniem</t>
  </si>
  <si>
    <t>Kosz na śmieci  kosz stalowo - drewniany podstawa betonowa z grysu płukanego zamykany na zamek opcja z popielnicą lub bez wkład z blachy ocynkowanej, grubość 0,5 mm listwy drewniane świerkowe, malowane farbą akrylową lub lakierobejcą Eco-Market,pl</t>
  </si>
  <si>
    <t>ROBOTY BUDOWLANE</t>
  </si>
  <si>
    <t>PRZYGOTOWANIE TERENU POD BUDOWĘ</t>
  </si>
  <si>
    <t>ROBOTY ZIEMNE</t>
  </si>
  <si>
    <t>1.4</t>
  </si>
  <si>
    <t>1.5</t>
  </si>
  <si>
    <t>ROBOTY ŻELBETOWE</t>
  </si>
  <si>
    <t>Fundamenty i ściany fundamentowe</t>
  </si>
  <si>
    <t>Słupy żelbetowe</t>
  </si>
  <si>
    <t>Belki żelbetowe</t>
  </si>
  <si>
    <t>Schody wewnętrzne</t>
  </si>
  <si>
    <t>Stropy</t>
  </si>
  <si>
    <t>Zbrojenie</t>
  </si>
  <si>
    <t>IZOLACJE FUNDAMENTOWE</t>
  </si>
  <si>
    <t>Izolacja ścian fundamentowych</t>
  </si>
  <si>
    <t>Izolacja ław fundamentowych</t>
  </si>
  <si>
    <t>Ściany wewnętrzne i słupy</t>
  </si>
  <si>
    <t>Ściany zewnętrzne</t>
  </si>
  <si>
    <t>ZASYPANIE WYKOPÓW</t>
  </si>
  <si>
    <t>6</t>
  </si>
  <si>
    <t>ROBOTY MUROWE</t>
  </si>
  <si>
    <t>7</t>
  </si>
  <si>
    <t>KONSTRUKCJE STALOWE</t>
  </si>
  <si>
    <t>8</t>
  </si>
  <si>
    <t>WARSTWY PODPOSADZKOWE</t>
  </si>
  <si>
    <t>8.1</t>
  </si>
  <si>
    <t>Posadzka przyziemia</t>
  </si>
  <si>
    <t>8.2</t>
  </si>
  <si>
    <t>Posadzka piętro</t>
  </si>
  <si>
    <t>9</t>
  </si>
  <si>
    <t>9.1</t>
  </si>
  <si>
    <t>POKRYCIE DACHÓW</t>
  </si>
  <si>
    <t>Budynek główny</t>
  </si>
  <si>
    <t>9.2</t>
  </si>
  <si>
    <t>Budynek zaplecza</t>
  </si>
  <si>
    <t>10</t>
  </si>
  <si>
    <t>STOLARKA OKIENNA I DRZWIOWA</t>
  </si>
  <si>
    <t>11</t>
  </si>
  <si>
    <t>ELEWACJE</t>
  </si>
  <si>
    <t>11.1</t>
  </si>
  <si>
    <t>Elewacja + ocieplenie</t>
  </si>
  <si>
    <t>11.2</t>
  </si>
  <si>
    <t>11.2.1</t>
  </si>
  <si>
    <t>Wejścia do budynku</t>
  </si>
  <si>
    <t>11.2.2</t>
  </si>
  <si>
    <t>Wejścia roboty wykończeniowe</t>
  </si>
  <si>
    <t>12</t>
  </si>
  <si>
    <t>ROBOTY WYKOŃCZENIOWE</t>
  </si>
  <si>
    <t>12.1</t>
  </si>
  <si>
    <t>12.1.1</t>
  </si>
  <si>
    <t>Przyziemie</t>
  </si>
  <si>
    <t>12.1.2</t>
  </si>
  <si>
    <t>Piętro</t>
  </si>
  <si>
    <t>12.2</t>
  </si>
  <si>
    <t>Zaplecze</t>
  </si>
  <si>
    <t>13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</si>
  <si>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</si>
  <si>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</si>
  <si>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</si>
  <si>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</si>
  <si>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</si>
  <si>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</si>
  <si>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</si>
  <si>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</si>
  <si>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</si>
  <si>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</si>
  <si>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</si>
  <si>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13.2</t>
  </si>
  <si>
    <t>13.2.1</t>
  </si>
  <si>
    <t>13.2.2</t>
  </si>
  <si>
    <t>13.2.3</t>
  </si>
  <si>
    <t>13.2.4</t>
  </si>
  <si>
    <t>13.2.5</t>
  </si>
  <si>
    <t>13.2.6</t>
  </si>
  <si>
    <t>BUDYNEK ISTNIEJĄCY</t>
  </si>
  <si>
    <t>Roboty - część istniejąca piwnica</t>
  </si>
  <si>
    <t>Roboty - część istniejąca parter w obrębie korytarza nr 11</t>
  </si>
  <si>
    <t>ZAGOSPODAROWANIE TERENU</t>
  </si>
  <si>
    <t>15.2</t>
  </si>
  <si>
    <t>Chodniki i opaski</t>
  </si>
  <si>
    <t>Droga wewnętrzna i miejsca postojowe</t>
  </si>
  <si>
    <t>Tereny zielone</t>
  </si>
  <si>
    <t>Wyposażenie terenu</t>
  </si>
  <si>
    <t>ŚCIANKA PRYSZNICOWA - wypełnienie płyta HPL, obustronnie laminowana</t>
  </si>
  <si>
    <t>KABINA WC  Wymiary:   - wysokość całkowita - 2000 mm   - wysokość elementów - 1850 mm   - odstęp od podłogi - 150 mm   - głębokość - 1200 mm  wyposażone w dwa zawiasy. profil drzwiowy z uszczelką.   Konstrukcja i wypełnienie jak w ścianach systemowych.</t>
  </si>
  <si>
    <t>3.4.1</t>
  </si>
  <si>
    <t>3.5.1</t>
  </si>
  <si>
    <t>3.5.2</t>
  </si>
  <si>
    <t>3.6.1</t>
  </si>
  <si>
    <t>3.6.2</t>
  </si>
  <si>
    <t>3.6.3</t>
  </si>
  <si>
    <t>4.2.1.1</t>
  </si>
  <si>
    <t>4.2.1.2</t>
  </si>
  <si>
    <t>4.2.2.1</t>
  </si>
  <si>
    <t>4.2.2.2</t>
  </si>
  <si>
    <t>4.2.2.3</t>
  </si>
  <si>
    <t>4.2.2.4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</si>
  <si>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</si>
  <si>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</si>
  <si>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</si>
  <si>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</si>
  <si>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</si>
  <si>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</si>
  <si>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</si>
  <si>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</si>
  <si>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</si>
  <si>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</si>
  <si>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</si>
  <si>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</si>
  <si>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</si>
  <si>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</si>
  <si>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</si>
  <si>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</si>
  <si>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</si>
  <si>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</si>
  <si>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</si>
  <si>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</si>
  <si>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</si>
  <si>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</si>
  <si>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</si>
  <si>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</si>
  <si>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</si>
  <si>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</si>
  <si>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</si>
  <si>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</si>
  <si>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</si>
  <si>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</si>
  <si>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</si>
  <si>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</si>
  <si>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</si>
  <si>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</si>
  <si>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</si>
  <si>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</si>
  <si>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</si>
  <si>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</si>
  <si>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</si>
  <si>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</si>
  <si>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</si>
  <si>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</si>
  <si>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</si>
  <si>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</si>
  <si>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</si>
  <si>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</si>
  <si>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</si>
  <si>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</si>
  <si>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</si>
  <si>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</si>
  <si>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</si>
  <si>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</si>
  <si>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</si>
  <si>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</si>
  <si>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</si>
  <si>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</si>
  <si>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</si>
  <si>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</si>
  <si>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</si>
  <si>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</si>
  <si>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</si>
  <si>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</si>
  <si>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</si>
  <si>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</si>
  <si>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</si>
  <si>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</si>
  <si>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</si>
  <si>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</si>
  <si>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</si>
  <si>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</si>
  <si>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</si>
  <si>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</si>
  <si>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</si>
  <si>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</si>
  <si>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11.2.1.1</t>
  </si>
  <si>
    <t>11.2.1.2</t>
  </si>
  <si>
    <t>11.2.1.3</t>
  </si>
  <si>
    <t>11.2.1.4</t>
  </si>
  <si>
    <t>11.2.1.5</t>
  </si>
  <si>
    <t>11.2.1.6</t>
  </si>
  <si>
    <t>11.2.1.7</t>
  </si>
  <si>
    <t>11.2.1.8</t>
  </si>
  <si>
    <t>11.2.1.9</t>
  </si>
  <si>
    <t>11.2.1.10</t>
  </si>
  <si>
    <t>11.2.1.11</t>
  </si>
  <si>
    <t>11.2.1.12</t>
  </si>
  <si>
    <t>11.2.1.13</t>
  </si>
  <si>
    <t>11.2.1.14</t>
  </si>
  <si>
    <t>11.2.1.15</t>
  </si>
  <si>
    <t>11.2.1.16</t>
  </si>
  <si>
    <t>11.2.2.1</t>
  </si>
  <si>
    <t>11.2.2.2</t>
  </si>
  <si>
    <t>11.2.2.3</t>
  </si>
  <si>
    <t>11.2.2.4</t>
  </si>
  <si>
    <t>12.1.1.1</t>
  </si>
  <si>
    <t>12.1.1.2</t>
  </si>
  <si>
    <t>12.1.1.3</t>
  </si>
  <si>
    <t>12.1.1.4</t>
  </si>
  <si>
    <t>12.1.1.5</t>
  </si>
  <si>
    <t>12.1.1.6</t>
  </si>
  <si>
    <t>12.1.1.7</t>
  </si>
  <si>
    <t>12.1.1.8</t>
  </si>
  <si>
    <t>12.1.1.9</t>
  </si>
  <si>
    <t>12.1.1.10</t>
  </si>
  <si>
    <t>12.1.1.11</t>
  </si>
  <si>
    <t>12.1.1.12</t>
  </si>
  <si>
    <t>12.1.1.13</t>
  </si>
  <si>
    <t>12.1.1.14</t>
  </si>
  <si>
    <t>12.1.1.15</t>
  </si>
  <si>
    <t>12.1.1.16</t>
  </si>
  <si>
    <t>12.1.1.17</t>
  </si>
  <si>
    <t>12.1.1.18</t>
  </si>
  <si>
    <t>12.1.1.19</t>
  </si>
  <si>
    <t>12.1.1.20</t>
  </si>
  <si>
    <t>12.1.1.21</t>
  </si>
  <si>
    <t>12.1.2.1</t>
  </si>
  <si>
    <t>12.1.2.2</t>
  </si>
  <si>
    <t>12.1.2.3</t>
  </si>
  <si>
    <t>12.1.2.4</t>
  </si>
  <si>
    <t>12.1.2.5</t>
  </si>
  <si>
    <t>12.1.2.6</t>
  </si>
  <si>
    <t>12.1.2.7</t>
  </si>
  <si>
    <t>12.1.2.8</t>
  </si>
  <si>
    <t>12.1.2.9</t>
  </si>
  <si>
    <t>12.1.2.10</t>
  </si>
  <si>
    <t>12.1.2.11</t>
  </si>
  <si>
    <t>12.1.2.12</t>
  </si>
  <si>
    <t>12.1.2.13</t>
  </si>
  <si>
    <t>12.1.2.14</t>
  </si>
  <si>
    <t>12.1.2.15</t>
  </si>
  <si>
    <t>12.1.2.16</t>
  </si>
  <si>
    <t>12.1.2.17</t>
  </si>
  <si>
    <t>12.2.1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</si>
  <si>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</si>
  <si>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</si>
  <si>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</si>
  <si>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</si>
  <si>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</si>
  <si>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</si>
  <si>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</si>
  <si>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</si>
  <si>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</si>
  <si>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</si>
  <si>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</si>
  <si>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12.2.13</t>
  </si>
  <si>
    <t>12.2.14</t>
  </si>
  <si>
    <t>12.2.15</t>
  </si>
  <si>
    <t>12.2.16</t>
  </si>
  <si>
    <t>15.1.1</t>
  </si>
  <si>
    <t>Rodzaj robót</t>
  </si>
  <si>
    <t>kwota netto</t>
  </si>
  <si>
    <t>VAT</t>
  </si>
  <si>
    <t>kwota brutto</t>
  </si>
  <si>
    <t>Roboty budowlane</t>
  </si>
  <si>
    <t>Instalacje sanitarne wewnętrzne</t>
  </si>
  <si>
    <t>Instalacje sanitarne zewnętrzne</t>
  </si>
  <si>
    <t>RAZEM:</t>
  </si>
  <si>
    <t>13.2.7</t>
  </si>
  <si>
    <t>13.2.8</t>
  </si>
  <si>
    <t>13.2.9</t>
  </si>
  <si>
    <t>13.2.10</t>
  </si>
  <si>
    <t>13.2.11</t>
  </si>
  <si>
    <t>13.2.12</t>
  </si>
  <si>
    <t>13.2.13</t>
  </si>
  <si>
    <t>1</t>
  </si>
  <si>
    <t>1.4.1</t>
  </si>
  <si>
    <t>1.4.2</t>
  </si>
  <si>
    <t>1.4.3</t>
  </si>
  <si>
    <t>1.4.4</t>
  </si>
  <si>
    <t>1.5.1</t>
  </si>
  <si>
    <t>1.5.2</t>
  </si>
  <si>
    <t>1.5.3</t>
  </si>
  <si>
    <t>1.5.4</t>
  </si>
  <si>
    <t>Tynki wewnętrzne gipsowe MP 75 - o podwyższonej wytrzymałości (tynk na zamurowanej części)</t>
  </si>
  <si>
    <t>12.1.1.22</t>
  </si>
  <si>
    <t>Odbojnica elastyczna na ścianach, szerokość listwy 220 mm, odbojnica montowana na klej montażowy, kolor grafit ołówkowy,</t>
  </si>
  <si>
    <t>12.1.1.23</t>
  </si>
  <si>
    <t>12.1.1.24</t>
  </si>
  <si>
    <t>12.1.1.25</t>
  </si>
  <si>
    <t>Uchwyt uchylny dla osób niepełnosprawnych 50cm fi 25mm biały</t>
  </si>
  <si>
    <t>12.1.2.18</t>
  </si>
  <si>
    <t>12.1.2.19</t>
  </si>
  <si>
    <t>12.2.17</t>
  </si>
  <si>
    <t>12.2.18</t>
  </si>
  <si>
    <t>Roboty zewnętrzne elewacyjne</t>
  </si>
  <si>
    <t xml:space="preserve">Umywalki pojedyncze porcelanowe, wg. karty technicznej lub równoważne </t>
  </si>
  <si>
    <t xml:space="preserve">Półpostument porcelanowy do umywalek, wg. karty technicznej lub równoważne </t>
  </si>
  <si>
    <t xml:space="preserve">Zlewozmywaki z ociekaczem naszafkowe, wg. karty technicznej lub równoważne </t>
  </si>
  <si>
    <t xml:space="preserve">Umywalki pojedyncze porcelanowe dla osób niepełnosprawnych, wg. karty technicznej lub równoważne  </t>
  </si>
  <si>
    <t xml:space="preserve">Pisuary pojedyncze z zaworem spłukującym, wg. karty technicznej lub równoważne </t>
  </si>
  <si>
    <t xml:space="preserve">Prostokątna płyta prysznicowa z odpływem liniowym przeznaczona do wykończenia płytkami, wg. karty technicznej lub równoważne </t>
  </si>
  <si>
    <t>Baterie umywalkowe stojące o śr. nominalnej 15 mm dla osób niepełnosprawnych</t>
  </si>
  <si>
    <t xml:space="preserve">Termostatyczny panel natryskowy, wg. karty technicznej lub równoważne </t>
  </si>
  <si>
    <t>Baterie zlewozmywakowe stojące o śr. nominalnej 15 mm</t>
  </si>
  <si>
    <t>kalk. własna</t>
  </si>
  <si>
    <t xml:space="preserve">Brodzik z kabiną prysznicową, wg. karty technicznej lub równoważne </t>
  </si>
  <si>
    <t>3.41</t>
  </si>
  <si>
    <t>2.26</t>
  </si>
  <si>
    <t>2.27</t>
  </si>
  <si>
    <t>KNR 2-21 0301-02</t>
  </si>
  <si>
    <t>Sadzenie drzew i krzewów liściastych na terenie płaskim w gruncie kat, I-II z zaprawą dołów; średnica/głębokość : 0,5 m - klon jesionolistny</t>
  </si>
  <si>
    <t>Ławy fundamentowe betonowe prostokątne o szer, do 0,6 m w deskowaniu systemowym - transport betonu pompą</t>
  </si>
  <si>
    <t>Ławy fundamentowe betonowe prostokątne o szer, do 0,8 m w deskowaniu systemowym - transport betonu pompą</t>
  </si>
  <si>
    <t>Ławy fundamentowe betonowe prostokątne o szer, do 1,3 m w deskowaniu systemowym - transport betonu pompą</t>
  </si>
  <si>
    <t>Ławy fundamentowe betonowe prostokątne o szer, ponad 1,3 m w deskowaniu systemowym - transport betonu pompą</t>
  </si>
  <si>
    <t>KNR 2-02 0252-01</t>
  </si>
  <si>
    <t>KNR 2-02 0252-02</t>
  </si>
  <si>
    <t>KNR 2-02 0252-03</t>
  </si>
  <si>
    <t>KNR 2-02 0252-04</t>
  </si>
  <si>
    <t>KNR 2-02 0255-01
KNR 2-02 0255-05</t>
  </si>
  <si>
    <t>KNR 2-02 0258-07</t>
  </si>
  <si>
    <t>KNR 2-02 0258-08</t>
  </si>
  <si>
    <t>KNR 2-02 0258-09</t>
  </si>
  <si>
    <t>Słupy żelbetowe w deskowaniu systemowym, stosunek deskowanego obwodu do przekroju do 11,5 - z zastosowaniem pompy do betonu</t>
  </si>
  <si>
    <t>Słupy żelbetowe w deskowaniu systemowym, stosunek deskowanego obwodu do przekroju do 13,5 - z zastosowaniem pompy do betonu</t>
  </si>
  <si>
    <t>Słupy żelbetowe w deskowaniu systemowym, stosunek deskowanego obwodu do przekroju do 16 - z zastosowaniem pompy do betonu</t>
  </si>
  <si>
    <t>KNR 2-02 0258-10</t>
  </si>
  <si>
    <t>Słupy żelbetowe w deskowaniu systemowym, stosunek deskowanego obwodu do przekroju do 20 - z zastosowaniem pompy do betonu</t>
  </si>
  <si>
    <t>Wieńce stropowe</t>
  </si>
  <si>
    <t>KNR 2-02 0262-02</t>
  </si>
  <si>
    <t>KNR 2-02 0262-04</t>
  </si>
  <si>
    <t>KNR 2-02 0262-05</t>
  </si>
  <si>
    <t>KNR 2-02 0262-06</t>
  </si>
  <si>
    <t>kalkulacja własna</t>
  </si>
  <si>
    <t>1.6</t>
  </si>
  <si>
    <t>10.12</t>
  </si>
  <si>
    <t>Dostawa i montaż witryn aluminiowych</t>
  </si>
  <si>
    <t>Dostawa i montaż rolety w kasecie z mechanizmem ręcznym</t>
  </si>
  <si>
    <t>kpl</t>
  </si>
  <si>
    <t>Dostawa i montaż aluminiowych okien stałych z  obróbką obsadzenia o pow, do 2,5 m2 - okna O2</t>
  </si>
  <si>
    <t>Dostawa i montaż aluminiowych okien uchylnych obróbką obsadzenia o pow, do 2,5 m2 - okna O3</t>
  </si>
  <si>
    <t>Dostawa i montaż aluminiowych okien rozwieranych i uchylno-rozwieranych wielodzielnych  z obróbką obsadzenia o pow, ponad 2,5 m2 - okna O1</t>
  </si>
  <si>
    <t>10.13</t>
  </si>
  <si>
    <t>10.14</t>
  </si>
  <si>
    <t>10.15</t>
  </si>
  <si>
    <t>10.16</t>
  </si>
  <si>
    <t>10.17</t>
  </si>
  <si>
    <t>SCHODY ZEWNĘTRZNE, PODJAZD DLA NIEPEŁNOSPRAWNYCH  Schody zewnętrzne zaprojektowano jako płytowe, jednobiegowe z spocznikiem wylewane na mokro.</t>
  </si>
  <si>
    <t>BALUSTRADA przy podjeździe dla osób niepełnosprawnych</t>
  </si>
  <si>
    <t>BALUSTRADA schodowa</t>
  </si>
  <si>
    <t>11.2.2.5</t>
  </si>
  <si>
    <t>KNR-W 2-02 0616-03</t>
  </si>
  <si>
    <t>KNR 2-02 0616-03</t>
  </si>
  <si>
    <t>Wykonie zabezpieczenia przeciwpożarowego dylatacyjna pionowa (przy ścianie szkoły)</t>
  </si>
  <si>
    <t>(z,VI) Posadzki wielobarwne z płytek kamionkowych GRES o wym, 30x30 cm na zaprawie klejowej o gr, warstwy 5 mm w pomieszczeniach o pow,ponad 10 m2 pom, nr 13,32,33</t>
  </si>
  <si>
    <t>(z,VI) Posadzki wielobarwne z płytek kamionkowych GRES o wym, 20x20 cm na zaprawie klejowej o gr, warstwy 4 mm - toalety</t>
  </si>
  <si>
    <t>(z,VI) Posadzki wielobarwne z płytek kamionkowych GRES o wym, 30x30 cm na zaprawie klejowej o gr, warstwy 5 mm w pomieszczeniach o pow,ponad 10 m2 - P12, P13</t>
  </si>
  <si>
    <t>(z,VI) Posadzki wielobarwne z płytek kamionkowych GRES o wym, 20x20 cm na zaprawie klejowej o gr, warstwy 4 mm - toalety, pom. P11</t>
  </si>
  <si>
    <t>Posadzki z płytek o wymiarach 30 x 30 cm, układanych metodą zwykłą (gres techniczny) - pom. 3 i pom. 10</t>
  </si>
  <si>
    <t>13.1.11</t>
  </si>
  <si>
    <t>Przeniesienie rury spustowej</t>
  </si>
  <si>
    <t>mb</t>
  </si>
  <si>
    <t>Jedn. obm.</t>
  </si>
  <si>
    <t>…..................................................</t>
  </si>
  <si>
    <t>podpis uprawnionego przedstawiciela Wykonawcy</t>
  </si>
  <si>
    <t>Razem roboty netto</t>
  </si>
  <si>
    <t>Razem roboty brutto</t>
  </si>
  <si>
    <t>kalkulacja indywidualna</t>
  </si>
  <si>
    <t xml:space="preserve">Lustra wklejane 40 x 60 cm </t>
  </si>
  <si>
    <t>12.2.19</t>
  </si>
  <si>
    <t xml:space="preserve">Lustro uchylne dla osoby  niepełnosprawnej min. 40 x 50 cm </t>
  </si>
  <si>
    <t>12.1.2.20</t>
  </si>
  <si>
    <t>12.1.1.26</t>
  </si>
  <si>
    <t>12.1.1.27</t>
  </si>
  <si>
    <t>Nr sprawy: …...............................</t>
  </si>
  <si>
    <t>ZBIORCZE ZESTAWIENIE KOSZTÓW</t>
  </si>
  <si>
    <t xml:space="preserve">Ceny jednostkowe lub kwoty ryczałtowe Robót muszą obejmować: </t>
  </si>
  <si>
    <r>
      <t xml:space="preserve">Do cen jednostkowych </t>
    </r>
    <r>
      <rPr>
        <u/>
        <sz val="11"/>
        <color theme="1"/>
        <rFont val="Calibri"/>
        <family val="2"/>
        <charset val="238"/>
      </rPr>
      <t>nie należy wliczać podatku VAT</t>
    </r>
    <r>
      <rPr>
        <sz val="11"/>
        <color theme="1"/>
        <rFont val="Calibri"/>
        <family val="2"/>
        <charset val="238"/>
      </rPr>
      <t>.</t>
    </r>
  </si>
  <si>
    <t>Roboty elektryczne i teletechniczne</t>
  </si>
  <si>
    <t xml:space="preserve">KNR 2-01 0206-02
 0214-04 </t>
  </si>
  <si>
    <t xml:space="preserve">KNR 2-01 0202-05 
0214-04 </t>
  </si>
  <si>
    <t xml:space="preserve">KNR 4-01 0108-02
 0108-04 </t>
  </si>
  <si>
    <t xml:space="preserve">KNR 2-01 0126-01 
0126-02 </t>
  </si>
  <si>
    <t>Podkłady z ubitych materiałów sypkich w budownictwie mieszkaniowym i użyteczności publicznej na podłożu gruntowym, pod ławy fundamentowe</t>
  </si>
  <si>
    <t>Belki, podciągi i wieńce żelbetowe w deskowaniu systemowym o stosunku deskowanego obwodu do przekroju do 10  - transport betonu w pojemniku, pozostałych materiałów żurawiem</t>
  </si>
  <si>
    <t>Belki, podciągi i wieńce żelbetowe w deskowaniu systemowym o stosunku deskowanego obwodu do przekroju do 12 - transport betonu w pojemniku, pozostałych materiałów żurawiem</t>
  </si>
  <si>
    <t>Belki, podciągi i wieńce żelbetowe w deskowaniu systemowym o stosunku deskowanego obwodu do przekroju do 14  - transport betonu w pojemniku, pozostałych materiałów żurawiem</t>
  </si>
  <si>
    <t>Belki, podciągi i wieńce żelbetowe w deskowaniu systemowym o stosunku deskowanego obwodu do przekroju do 16  - transport betonu w pojemniku, pozostałych materiałów żurawiem</t>
  </si>
  <si>
    <t>Belki, podciągi i wieńce żelbetowe w deskowaniu systemowym o stosunku deskowanego obwodu do przekroju ponad 16  - transport betonu w pojemniku, pozostałych materiałów żurawiem</t>
  </si>
  <si>
    <t xml:space="preserve">Jednokrotne gruntowanie powierzchni poziomych betonowych szybkoschnącym roztworem gruntującycm pod papy zgrzewalne </t>
  </si>
  <si>
    <t>Izolacje powierzchni poziomych z papy zgrzewalnej podkładowej wysokomodyfikowanej SBS  PYE PV250 S5 -  dwuwarstwowe</t>
  </si>
  <si>
    <t>KNR 9-15 0301-03
 0301-04</t>
  </si>
  <si>
    <t>Wykonanie fasety z modyfikowanej masy bitumicznej KMB</t>
  </si>
  <si>
    <t>Jednokrotne gruntowanie powierzchni pionowych betonowych asfaltowo-żywicznym roztworem gruntującym</t>
  </si>
  <si>
    <t>Izolowanie powierzchni pionowych hydroizolacja z masy asfaltowo - polimerowo - żywicznej</t>
  </si>
  <si>
    <t>Jednokrotne gruntowanie powierzchni pionowych betonowych szybkoschnącym roztworem gruntującycm</t>
  </si>
  <si>
    <t xml:space="preserve">Izolowanie powierzchni pionowych -hydroizolacja z grubowarstwowej, rozpuszczalnikowej izolacyjnej masy szpachlowej zbrojonej włóknami gr, 2 mm </t>
  </si>
  <si>
    <t xml:space="preserve">Izolacje cieplne polistyren XPS gr,18cm klejony na poliuretanowy klej do styropianu i XPS - FUNDAMENT   </t>
  </si>
  <si>
    <t>Ściany z bloków silikatowych w budynkach wielokond, na zaprawie tradycyjnej - gr 24cm</t>
  </si>
  <si>
    <t>Ściany budynków jednokondygnacyjnych o wysokości powyżej 4,5 m z bloczków z betonu komórkowego o grubości 30 cm</t>
  </si>
  <si>
    <t>Ścianki działowe z bloków silikatowych gr. 12cm o wys, do 4,5 m na zaprawie cienkospoinowej (klejowej)</t>
  </si>
  <si>
    <t>Nadproża strunobetonowe 120x115 mm</t>
  </si>
  <si>
    <t>Wylewka betonowa, C12/15 gr, 8cm (zbrojenie rozproszone)</t>
  </si>
  <si>
    <t>PŁYTY Z JEDNOKIERUNKOWYM SPADKIEM GR, ŚREDNIA 5 cm  -klasa reakcji na ogień A1 wyrób   -deklarowany współczynnik przewodzenia ciepła  0,040 W/m K</t>
  </si>
  <si>
    <t>Ocieplenie ścian budynków płytami z wełny mineralnej  - zamocowanie listwy cokołowej</t>
  </si>
  <si>
    <t>Ocieplenie ścian budynków płytami z wełny mineralnej  - przymocowanie płyt z wełny mineralnej za pomocą łączników metalowych do ścian z gazobetonu</t>
  </si>
  <si>
    <t>Ocieplenie ścian budynków płytami z wełny mineralnej  - przyklejenie warstwy siatki na ościeżach</t>
  </si>
  <si>
    <t xml:space="preserve">Wywóz i utylizacja gruzu </t>
  </si>
  <si>
    <t>Wywóz i utylizacja ziemi  - humus</t>
  </si>
  <si>
    <t>Tynki elewacyjne silikatowo - silikonowe o strukturze baranek  - o uziarnieniu 3,0 mm</t>
  </si>
  <si>
    <t>0-33 0128-01</t>
  </si>
  <si>
    <t>Izolowanie powierzchni pionowych hydroizolacja powłoką asfaltowo - polimerowo - żywiczną - izolacja fundamentów</t>
  </si>
  <si>
    <t>Jednokrotne gruntowanie powierzchni pionowych betonowych asfaltowo - żywicznym roztworem gruntującym - izolacja fundamentów</t>
  </si>
  <si>
    <t>Jednokrotne gruntowanie powierzchni pionowych betonowych, asfaltowo - żywicznym roztworem gruntującymy  - izolacja ścian fundamentowych</t>
  </si>
  <si>
    <t>Izolowanie powierzchni pionowych -hydroizolacja izolacyjną masą szpachlową gr, 2 mm  - izolacja ścian fundamentowych</t>
  </si>
  <si>
    <t>Izolacje cieplne polistyren XPS gr,18cm klejony na poliuretanowy klej do styropianu i XPS</t>
  </si>
  <si>
    <t>12.1.1.28</t>
  </si>
  <si>
    <t>Dwukrotne malowanie ścian komunikacji bezbarwnym lakierem do lamperii na wysokość 1,5m</t>
  </si>
  <si>
    <t>12.1.2.21</t>
  </si>
  <si>
    <t>12.2.20</t>
  </si>
  <si>
    <t>Dostawa i montaż drzwi wewnętrznych z ościeżnicą jednoskrzydłowych bez przeszklenia z obróbką obsadzenia - D1 (wykończenie i wyposażenie zgodnie z zestawieniem stolarki)</t>
  </si>
  <si>
    <t>Dostawa i montaż drzwi wewnętrznych z ościeżnicą jednoskrzydłowych bez przeszklenia z obróbką obsadzenia - D2 (wykończenie i wyposażenie zgodnie z zestawieniem stolarki)</t>
  </si>
  <si>
    <t>Dostawa i montaż drzwi wewnętrznych z ościeżnicą jednoskrzydłowych z przeszkleniem z obróbką obsadzenia - drzwi do sal lekcyjnych D9 (wykończenie i wyposażenie zgodnie z zestawieniem stolarki)</t>
  </si>
  <si>
    <t>Dostawa i montaż drzwi wewnetrznych z ościeżnicą dwuskrzydłowych oszklonych - D3 (wykończenie i wyposażenie zgodnie z zestawieniem stolarki)</t>
  </si>
  <si>
    <t>Dostawa i montaż drzwi wewnetrznych z ościeżnicą dwuskrzydłowych oszklonych - D-5 (wykończenie i wyposażenie zgodnie z zestawieniem stolarki)</t>
  </si>
  <si>
    <t>Dostawa i montaż drzwi z ościeżnicą dwuskrzydłowych przeszklonych p,poż - D4 (wykończenie i wyposażenie zgodnie z zestawieniem stolarki)</t>
  </si>
  <si>
    <t>Dostawa i montaż drzwi z ościeżnicą dwuskrzydłowych p,poż - D6 (wykończenie i wyposażenie zgodnie z zestawieniem stolarki)</t>
  </si>
  <si>
    <t>Dostawa i montaż drzwi z ościeżnicą dwuskrzydłowych p,poż - D7 (wykończenie i wyposażenie zgodnie z zestawieniem stolarki)</t>
  </si>
  <si>
    <t>Dostawa i montaż drzwi z ościeżnicą jednoskrzydłowych p,poż - D10 (wykończenie i wyposażenie zgodnie z zestawieniem stolarki)</t>
  </si>
  <si>
    <t>Dostawa i montaż drzwi zewnętrznych z ościeżnicą - D8 (wykończenie i wyposażenie zgodnie z zestawieniem stolarki)</t>
  </si>
  <si>
    <t>Dwukrotne malowanie elewacji farbą silikonową wraz z gruntowaniem podłoża</t>
  </si>
  <si>
    <t>1.7</t>
  </si>
  <si>
    <t>………………………………………</t>
  </si>
  <si>
    <t>podpis upoważnionego przedstawiciela Wykonawcy</t>
  </si>
  <si>
    <r>
      <t>-  </t>
    </r>
    <r>
      <rPr>
        <sz val="10"/>
        <color rgb="FF000000"/>
        <rFont val="Calibri"/>
        <family val="2"/>
        <charset val="238"/>
      </rPr>
      <t xml:space="preserve">robociznę bezpośrednią wraz z kosztami towarzyszącymi,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</si>
  <si>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użytych materiałów wraz z kosztami zakupu, magazynowania, ewentualnych ubytków i transportu na teren budowy,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</si>
  <si>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pracy sprzętu wraz z kosztami towarzyszącymi, </t>
    </r>
  </si>
  <si>
    <r>
      <t>-  </t>
    </r>
    <r>
      <rPr>
        <sz val="10"/>
        <color rgb="FF000000"/>
        <rFont val="Calibri"/>
        <family val="2"/>
        <charset val="238"/>
      </rPr>
      <t xml:space="preserve">koszty pośrednie, zysk kalkulacyjny i ryzyko,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</si>
  <si>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podatki obliczone zgodnie z obowiązującymi przepisami. </t>
    </r>
  </si>
  <si>
    <t xml:space="preserve"> Zamawiający nie odpowiada za prawidłowość formuł w pliku EXCEL  Wykonawca jest zobowiązany do ich sprawdzenia.</t>
  </si>
  <si>
    <t xml:space="preserve">Zbiorcze Zestawienie Kosztów (ZZK) sporządzić dla wszystkich branż i wszystkich robót objętych dokumentacją projektową, wyceniając wszystkie  pozycje zawarte w arkuszu: pn.:  "Roboty budowlane". 
Wykonawca ma prawo do:
- zmiany podstaw wyceny poszczególnych pozycji w ZZK (podane podstawy mają charakter przykładowy),
- zmiany obmiarów i jednostek miary w poszczególnych pozycjach ZZK,
- dodawania pozycji kosztorysowych robót nieujętych w ZZK, a  niezbednych do prawidłowego wykonania całego Zamówienia zgodnie z dokumentacją projektową.
Cena jednostkowa lub kwota ryczałtowa pozycji kosztorysowej winna uwzględniać wszystkie czynności, wymagania i badania składające się na jej wykonanie, określone dla tej roboty w Specyfikacjach Technicznych Wykonania i Odbioru Robót i w Dokumentacji Projektowej. </t>
  </si>
  <si>
    <t>Zadanie:</t>
  </si>
  <si>
    <r>
      <rPr>
        <sz val="10"/>
        <color theme="1"/>
        <rFont val="Calibri"/>
        <family val="2"/>
        <charset val="238"/>
        <scheme val="minor"/>
      </rPr>
      <t>Zamwiający:</t>
    </r>
    <r>
      <rPr>
        <sz val="11"/>
        <color theme="1"/>
        <rFont val="Calibri"/>
        <family val="2"/>
        <scheme val="minor"/>
      </rPr>
      <t xml:space="preserve"> Gmina Solec Kujawski</t>
    </r>
  </si>
  <si>
    <r>
      <rPr>
        <sz val="10"/>
        <color theme="1"/>
        <rFont val="Calibri"/>
        <family val="2"/>
        <charset val="238"/>
        <scheme val="minor"/>
      </rPr>
      <t>Wykonawca:</t>
    </r>
    <r>
      <rPr>
        <sz val="11"/>
        <color theme="1"/>
        <rFont val="Calibri"/>
        <family val="2"/>
        <scheme val="minor"/>
      </rPr>
      <t xml:space="preserve"> …………………………………………………………………..</t>
    </r>
  </si>
  <si>
    <t xml:space="preserve">„Rozbudowa Szkoły Podstawowej nr 4  przy ul. Słowackiego w Solcu Kujawskim” </t>
  </si>
  <si>
    <t>KNR 9-09 0402-02</t>
  </si>
  <si>
    <t>Ścianki G-K pokrycie dwuwarstwowe z wypełnieniem z wełny - jednostronnie płyty GKI</t>
  </si>
  <si>
    <t>12.1.1.29</t>
  </si>
  <si>
    <t>KNR 9-09 0405-07</t>
  </si>
  <si>
    <t>Zabudowy stelaży WC - płyty GKI</t>
  </si>
  <si>
    <t>Obudowy  pionów instalacyjnych</t>
  </si>
  <si>
    <t>12.1.1.30</t>
  </si>
  <si>
    <t>12.1.2.22</t>
  </si>
  <si>
    <t>12.1.2.23</t>
  </si>
  <si>
    <t>KNR 2-15/GEBERIT/ 0102-05</t>
  </si>
  <si>
    <t>Elementy montażowe do miski ustępowej - stelaże</t>
  </si>
  <si>
    <t>Miska ustępowa wisząca</t>
  </si>
  <si>
    <t xml:space="preserve">Miska ustępowa wisząca dla osób niepełnosprawnych, wg. karty technicznej lub równoważne </t>
  </si>
  <si>
    <t>Dostwa i montaż pompy odwodnienia z włącznikiem pływakowym 1,5L/s 3,5mH2O</t>
  </si>
  <si>
    <t>Sieci wodociągowe - kształtki żeliwne ciśnieniowe kołnierzowe o śr. 100mm -prostka dwukołnierzowa GGG40 PN16 DN100 L=700mm</t>
  </si>
  <si>
    <t>Zasuwy typu"E" kołnierzowe z obudową o śr.50 mm montowane na rurociągach</t>
  </si>
  <si>
    <t>Dostawa i wykonanie instalacji fotowoltaicznej (panele fotowoltaiczne - 40 szt.)</t>
  </si>
  <si>
    <t>Roboty związane z wykonaniem przyłącza wodociągowego do istniejącej sieci fi 150, znajdującej się pod chodnikiem z kostki  betonowej, metodą przecisku z odtworzeniem nawierzchni chodnika</t>
  </si>
  <si>
    <t>3.2.22</t>
  </si>
  <si>
    <t>Wejscie instalacji wody do budynku - przejście przewodów przez ścianę ok. 50 cm w tulejach mechanicznych z zastosowaniem gumowych kołnierzy uszczelniających</t>
  </si>
  <si>
    <t>12.2.21</t>
  </si>
  <si>
    <t>12.2.22</t>
  </si>
  <si>
    <t>Przestawienie paneli piłkochwytów z bramą i furtką</t>
  </si>
  <si>
    <t>1.8</t>
  </si>
  <si>
    <t>Rozbiórka chodnika z kostki kamiennej na terenie istniejącego ogródka</t>
  </si>
  <si>
    <t>Rozebranie oczka wodnego w ogródku szkolnym</t>
  </si>
  <si>
    <t>Ręczne rozebranie nawierzchni z kostki betonowej i płytek betonowych (trylinka)</t>
  </si>
  <si>
    <t>KNNR 5 0719-10 kalkulacja indywidualna</t>
  </si>
  <si>
    <t xml:space="preserve">Przełożenie kostki betonowej wraz z wykonaniem korytowania i nowej podbudowy nawierzchni wjazdu na terenie Orlina </t>
  </si>
  <si>
    <t>Ogrodzenia z siatki na słupkach stalowych z betonowym cokołem  - rozebranie ogrodzenia ogródka</t>
  </si>
  <si>
    <t>KNR 2-21 0110-02</t>
  </si>
  <si>
    <t xml:space="preserve">Karczowanie drzew niewymagających pozwolenia na wycinkę wraz z utylizacją </t>
  </si>
  <si>
    <t xml:space="preserve">Karczowanie krzaków wraz z utylizacją </t>
  </si>
  <si>
    <t>KNR 2-01 0108-05</t>
  </si>
  <si>
    <t>Ogrodzenia z siatki na słupkach stalowych obetonowanych - rozebranie ogrodzenia Orlika z odzyskiem</t>
  </si>
  <si>
    <t>Dostawa i montaż piłkochwytów h=8,0m</t>
  </si>
  <si>
    <t>1.9</t>
  </si>
  <si>
    <t>1.10</t>
  </si>
  <si>
    <t>1.11</t>
  </si>
  <si>
    <t>1.12</t>
  </si>
  <si>
    <t>Likwidacja zasilania elektrycznego przy oczku wodnym</t>
  </si>
  <si>
    <t>1.13</t>
  </si>
  <si>
    <t>Likwidacja instalacji wodnej (doprowadzenie wody do Orlika i oczka wodnego) wraz z wykonaniem zaślepienia  rury</t>
  </si>
  <si>
    <t>Wyprowadzenie instalacji wody zimnej z pomieszczenia magazynu sprzętu na zewnątrz budynku (nawadnianie Orlika)</t>
  </si>
  <si>
    <t>KNR AT-28 0110-01 KNR AT-28 0110-05</t>
  </si>
  <si>
    <t xml:space="preserve">Urządzenia </t>
  </si>
  <si>
    <t xml:space="preserve">Skrzynki i rozdzielnice skrzynkowe o masie do 50 kg wraz z konstrukcją mocowaną do podłoża przez zabetonowanie - RGN - rozdzielnica główna z wyposażeniem </t>
  </si>
  <si>
    <t xml:space="preserve">Skrzynki i rozdzielnice skrzynkowe o masie do 50 kg wraz z konstrukcją mocowaną do podłoża przez zabetonowanie - RP - rozdzielnicapiętrowa </t>
  </si>
  <si>
    <t>Montaż końcówek kablowych przez zaciskanie - przekrój żył do 6 mm2 - złączki typu WAGO</t>
  </si>
  <si>
    <t xml:space="preserve">Panel sygnalizacyjny PS16AN </t>
  </si>
  <si>
    <t xml:space="preserve">Aparaty elektryczne o masie do 2.5 kg. Panel kasujący PK-AL </t>
  </si>
  <si>
    <t xml:space="preserve">Łączniki i przyciski -  Przycisk pociągowy ŁP </t>
  </si>
  <si>
    <t xml:space="preserve">Łączniki i przyciski -  Przycisk przywoławczy WP lub NP </t>
  </si>
  <si>
    <t>Masy odporności ogniowej</t>
  </si>
  <si>
    <t xml:space="preserve">Tabliczki znamionowe np. TZ CP </t>
  </si>
  <si>
    <t>Roboty związane z połaczeniem monitoringu z istniejącą siecią monitoringu szkolnego</t>
  </si>
  <si>
    <t>2.3.3</t>
  </si>
  <si>
    <t>Prace związane z połączeniem sieci LAN z istniejącą siecią szkolną w budynku głównym w tym zapewnienie łączności telefonicznej</t>
  </si>
  <si>
    <t>Cena jednostkowa (netto)</t>
  </si>
  <si>
    <t>Nr sprawy: WIPP.ZP.271.8.2021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</si>
</sst>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_-;\-* #,##0.00_-;_-* &quot;-&quot;??_-;_-@_-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6" fillId="3" borderId="1" xfId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164" fontId="6" fillId="2" borderId="1" xfId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vertical="center" wrapText="1"/>
      <protection locked="0"/>
    </xf>
    <xf numFmtId="164" fontId="6" fillId="5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49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 wrapText="1"/>
    </xf>
    <xf numFmtId="49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10" fillId="6" borderId="4" xfId="0" applyFont="1" applyFill="1" applyBorder="1" applyAlignment="1" applyProtection="1">
      <alignment vertical="center" wrapText="1"/>
      <protection locked="0"/>
    </xf>
    <xf numFmtId="164" fontId="4" fillId="6" borderId="1" xfId="1" applyFont="1" applyFill="1" applyBorder="1" applyAlignment="1" applyProtection="1">
      <alignment horizontal="right" vertical="center"/>
      <protection locked="0"/>
    </xf>
    <xf numFmtId="4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5" borderId="3" xfId="0" applyNumberFormat="1" applyFont="1" applyFill="1" applyBorder="1" applyAlignment="1" applyProtection="1">
      <alignment vertical="center" wrapText="1"/>
      <protection locked="0"/>
    </xf>
    <xf numFmtId="2" fontId="10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5" fillId="0" borderId="0" xfId="2" applyAlignment="1">
      <alignment vertical="center"/>
    </xf>
    <xf numFmtId="43" fontId="6" fillId="0" borderId="1" xfId="2" applyNumberFormat="1" applyFont="1" applyBorder="1" applyAlignment="1">
      <alignment vertical="center"/>
    </xf>
    <xf numFmtId="0" fontId="3" fillId="0" borderId="0" xfId="0" applyFont="1"/>
    <xf numFmtId="0" fontId="9" fillId="2" borderId="5" xfId="0" applyFont="1" applyFill="1" applyBorder="1" applyAlignment="1" applyProtection="1">
      <alignment vertical="center"/>
      <protection locked="0"/>
    </xf>
    <xf numFmtId="49" fontId="9" fillId="2" borderId="7" xfId="0" applyNumberFormat="1" applyFont="1" applyFill="1" applyBorder="1" applyAlignment="1" applyProtection="1">
      <alignment vertical="center" wrapTex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49" fontId="9" fillId="2" borderId="9" xfId="0" applyNumberFormat="1" applyFont="1" applyFill="1" applyBorder="1" applyAlignment="1" applyProtection="1">
      <alignment vertical="center" wrapText="1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12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wrapText="1"/>
    </xf>
    <xf numFmtId="0" fontId="13" fillId="7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43" fontId="2" fillId="0" borderId="1" xfId="2" applyNumberFormat="1" applyFont="1" applyBorder="1" applyAlignment="1">
      <alignment vertical="center"/>
    </xf>
    <xf numFmtId="43" fontId="2" fillId="0" borderId="0" xfId="3" applyFont="1" applyAlignment="1">
      <alignment vertical="center"/>
    </xf>
    <xf numFmtId="0" fontId="15" fillId="0" borderId="0" xfId="2" applyFont="1" applyAlignment="1">
      <alignment horizontal="left" vertical="center"/>
    </xf>
    <xf numFmtId="0" fontId="16" fillId="0" borderId="0" xfId="2" applyFont="1" applyAlignment="1">
      <alignment horizontal="right" vertical="center" indent="2"/>
    </xf>
    <xf numFmtId="0" fontId="6" fillId="0" borderId="1" xfId="2" applyFont="1" applyBorder="1" applyAlignment="1">
      <alignment horizontal="right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4"/>
    <xf numFmtId="0" fontId="21" fillId="0" borderId="0" xfId="4" applyBorder="1" applyAlignment="1">
      <alignment vertical="center"/>
    </xf>
    <xf numFmtId="0" fontId="18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43" fontId="1" fillId="0" borderId="0" xfId="5" applyFont="1" applyAlignment="1">
      <alignment vertical="center"/>
    </xf>
    <xf numFmtId="0" fontId="17" fillId="0" borderId="0" xfId="4" applyFont="1" applyAlignment="1">
      <alignment vertical="center" wrapText="1"/>
    </xf>
    <xf numFmtId="0" fontId="20" fillId="0" borderId="0" xfId="4" applyFont="1" applyBorder="1" applyAlignment="1">
      <alignment vertical="center" wrapText="1"/>
    </xf>
    <xf numFmtId="0" fontId="16" fillId="0" borderId="0" xfId="4" applyFont="1" applyBorder="1" applyAlignment="1">
      <alignment vertical="center"/>
    </xf>
    <xf numFmtId="43" fontId="1" fillId="0" borderId="0" xfId="5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24" fillId="0" borderId="6" xfId="4" applyFont="1" applyBorder="1"/>
    <xf numFmtId="0" fontId="1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43" fontId="10" fillId="0" borderId="0" xfId="5" applyFont="1" applyAlignment="1">
      <alignment vertical="center"/>
    </xf>
    <xf numFmtId="43" fontId="21" fillId="0" borderId="0" xfId="5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/>
    </xf>
    <xf numFmtId="43" fontId="0" fillId="0" borderId="0" xfId="5" applyFont="1" applyAlignment="1">
      <alignment horizontal="right"/>
    </xf>
    <xf numFmtId="0" fontId="23" fillId="0" borderId="0" xfId="0" applyFont="1"/>
    <xf numFmtId="0" fontId="21" fillId="0" borderId="0" xfId="0" applyFont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" fillId="0" borderId="0" xfId="0" applyFont="1"/>
    <xf numFmtId="0" fontId="27" fillId="0" borderId="0" xfId="0" applyFont="1" applyAlignment="1">
      <alignment horizontal="left"/>
    </xf>
    <xf numFmtId="0" fontId="20" fillId="0" borderId="6" xfId="4" applyFont="1" applyBorder="1" applyAlignment="1">
      <alignment horizontal="left" vertical="center" wrapText="1"/>
    </xf>
    <xf numFmtId="0" fontId="25" fillId="0" borderId="0" xfId="4" quotePrefix="1" applyFont="1" applyAlignment="1">
      <alignment horizontal="left" vertical="center" wrapText="1"/>
    </xf>
    <xf numFmtId="0" fontId="17" fillId="0" borderId="0" xfId="4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2" fillId="0" borderId="0" xfId="4" applyFont="1" applyAlignment="1">
      <alignment horizontal="center" wrapText="1"/>
    </xf>
    <xf numFmtId="0" fontId="24" fillId="0" borderId="0" xfId="4" applyFont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10" fillId="6" borderId="3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wrapText="1"/>
    </xf>
  </cellXfs>
  <cellStyles count="6">
    <cellStyle name="Dziesiętny" xfId="1" builtinId="3"/>
    <cellStyle name="Dziesiętny 2" xfId="3"/>
    <cellStyle name="Dziesiętny 3" xfId="5"/>
    <cellStyle name="Normalny" xfId="0" builtinId="0"/>
    <cellStyle name="Normalny 2" xfId="2"/>
    <cellStyle name="Normalny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3" zoomScale="120" zoomScaleNormal="100" zoomScaleSheetLayoutView="120" workbookViewId="0">
      <selection activeCell="C14" sqref="C14"/>
    </sheetView>
  </sheetViews>
  <sheetFormatPr defaultRowHeight="14.25"/>
  <cols>
    <col min="1" max="1" width="4.875" style="45" customWidth="1"/>
    <col min="2" max="2" width="28.125" style="45" customWidth="1"/>
    <col min="3" max="3" width="17.25" style="45" customWidth="1"/>
    <col min="4" max="4" width="11.625" style="45" bestFit="1" customWidth="1"/>
    <col min="5" max="5" width="17.875" style="45" customWidth="1"/>
    <col min="6" max="6" width="9" style="45"/>
    <col min="7" max="7" width="11.625" style="45" bestFit="1" customWidth="1"/>
    <col min="8" max="8" width="13.125" style="45" bestFit="1" customWidth="1"/>
    <col min="9" max="9" width="11.625" style="45" bestFit="1" customWidth="1"/>
    <col min="10" max="16384" width="9" style="45"/>
  </cols>
  <sheetData>
    <row r="1" spans="1:7" ht="24" customHeight="1">
      <c r="A1" s="55" t="s">
        <v>1743</v>
      </c>
      <c r="B1" s="64"/>
      <c r="C1" s="64"/>
      <c r="D1" s="64"/>
      <c r="E1" s="64"/>
    </row>
    <row r="2" spans="1:7" customFormat="1" ht="45.75" customHeight="1">
      <c r="A2" s="87" t="s">
        <v>1810</v>
      </c>
      <c r="B2" s="45"/>
      <c r="C2" s="84"/>
      <c r="D2" s="65"/>
      <c r="E2" s="85"/>
      <c r="F2" s="86"/>
      <c r="G2" s="83"/>
    </row>
    <row r="3" spans="1:7" customFormat="1" ht="36" customHeight="1">
      <c r="A3" s="84"/>
      <c r="B3" s="96" t="s">
        <v>1813</v>
      </c>
      <c r="C3" s="96"/>
      <c r="D3" s="96"/>
      <c r="E3" s="96"/>
      <c r="F3" s="89"/>
      <c r="G3" s="89"/>
    </row>
    <row r="4" spans="1:7" customFormat="1" ht="21.75" customHeight="1">
      <c r="A4" s="84"/>
      <c r="B4" s="90"/>
      <c r="C4" s="90"/>
      <c r="D4" s="90"/>
      <c r="E4" s="90"/>
      <c r="F4" s="89"/>
      <c r="G4" s="89"/>
    </row>
    <row r="5" spans="1:7" customFormat="1" ht="15.75">
      <c r="A5" s="84"/>
      <c r="B5" s="91" t="s">
        <v>1811</v>
      </c>
      <c r="C5" s="84"/>
      <c r="D5" s="84"/>
      <c r="E5" s="84"/>
      <c r="F5" s="86"/>
      <c r="G5" s="83"/>
    </row>
    <row r="6" spans="1:7" customFormat="1" ht="33.75" customHeight="1">
      <c r="A6" s="84"/>
      <c r="B6" s="91" t="s">
        <v>1812</v>
      </c>
      <c r="C6" s="84"/>
      <c r="D6" s="84"/>
      <c r="E6" s="84"/>
      <c r="F6" s="86"/>
      <c r="G6" s="83"/>
    </row>
    <row r="7" spans="1:7" customFormat="1" ht="19.5" customHeight="1">
      <c r="A7" s="84"/>
      <c r="B7" s="88"/>
      <c r="C7" s="84"/>
      <c r="D7" s="84"/>
      <c r="E7" s="84"/>
      <c r="F7" s="86"/>
      <c r="G7" s="83"/>
    </row>
    <row r="8" spans="1:7" ht="30" customHeight="1">
      <c r="A8" s="56"/>
      <c r="B8" s="97" t="s">
        <v>1744</v>
      </c>
      <c r="C8" s="97"/>
      <c r="D8" s="97"/>
      <c r="E8" s="56"/>
      <c r="F8" s="56"/>
      <c r="G8" s="56"/>
    </row>
    <row r="9" spans="1:7" ht="24.75" customHeight="1">
      <c r="A9" s="43" t="s">
        <v>0</v>
      </c>
      <c r="B9" s="43" t="s">
        <v>1628</v>
      </c>
      <c r="C9" s="44" t="s">
        <v>1629</v>
      </c>
      <c r="D9" s="43" t="s">
        <v>1630</v>
      </c>
      <c r="E9" s="44" t="s">
        <v>1631</v>
      </c>
      <c r="F9" s="56"/>
      <c r="G9" s="56"/>
    </row>
    <row r="10" spans="1:7" ht="15">
      <c r="A10" s="57">
        <v>1</v>
      </c>
      <c r="B10" s="58" t="s">
        <v>1632</v>
      </c>
      <c r="C10" s="59">
        <f>'Roboty budowlane '!G6</f>
        <v>0</v>
      </c>
      <c r="D10" s="59">
        <f>C10*23%</f>
        <v>0</v>
      </c>
      <c r="E10" s="59">
        <f>C10+D10</f>
        <v>0</v>
      </c>
      <c r="F10" s="56"/>
      <c r="G10" s="56"/>
    </row>
    <row r="11" spans="1:7" ht="15">
      <c r="A11" s="57">
        <v>2</v>
      </c>
      <c r="B11" s="58" t="s">
        <v>963</v>
      </c>
      <c r="C11" s="59">
        <f>'Roboty budowlane '!G301</f>
        <v>0</v>
      </c>
      <c r="D11" s="59">
        <f>C11*23%</f>
        <v>0</v>
      </c>
      <c r="E11" s="59">
        <f>C11+D11</f>
        <v>0</v>
      </c>
      <c r="F11" s="56"/>
      <c r="G11" s="56"/>
    </row>
    <row r="12" spans="1:7" ht="15">
      <c r="A12" s="57">
        <v>3</v>
      </c>
      <c r="B12" s="58" t="s">
        <v>1633</v>
      </c>
      <c r="C12" s="59">
        <f>'Roboty budowlane '!G334</f>
        <v>0</v>
      </c>
      <c r="D12" s="59">
        <f t="shared" ref="D12:D14" si="0">C12*23%</f>
        <v>0</v>
      </c>
      <c r="E12" s="59">
        <f t="shared" ref="E12:E14" si="1">C12+D12</f>
        <v>0</v>
      </c>
      <c r="F12" s="56"/>
      <c r="G12" s="56"/>
    </row>
    <row r="13" spans="1:7" ht="15">
      <c r="A13" s="57">
        <v>4</v>
      </c>
      <c r="B13" s="58" t="s">
        <v>1634</v>
      </c>
      <c r="C13" s="59">
        <f>'Roboty budowlane '!G602</f>
        <v>0</v>
      </c>
      <c r="D13" s="59">
        <f t="shared" ref="D13" si="2">C13*23%</f>
        <v>0</v>
      </c>
      <c r="E13" s="59">
        <f t="shared" ref="E13" si="3">C13+D13</f>
        <v>0</v>
      </c>
      <c r="F13" s="56"/>
      <c r="G13" s="56"/>
    </row>
    <row r="14" spans="1:7" ht="15">
      <c r="A14" s="57">
        <v>5</v>
      </c>
      <c r="B14" s="58" t="s">
        <v>1747</v>
      </c>
      <c r="C14" s="59">
        <f>'Roboty budowlane '!G725</f>
        <v>0</v>
      </c>
      <c r="D14" s="59">
        <f t="shared" si="0"/>
        <v>0</v>
      </c>
      <c r="E14" s="59">
        <f t="shared" si="1"/>
        <v>0</v>
      </c>
      <c r="F14" s="56"/>
      <c r="G14" s="56"/>
    </row>
    <row r="15" spans="1:7" ht="15">
      <c r="A15" s="58"/>
      <c r="B15" s="63" t="s">
        <v>1635</v>
      </c>
      <c r="C15" s="46">
        <f>SUM(C10:C14)</f>
        <v>0</v>
      </c>
      <c r="D15" s="46">
        <f>SUM(D10:D14)</f>
        <v>0</v>
      </c>
      <c r="E15" s="46">
        <f>SUM(E10:E14)</f>
        <v>0</v>
      </c>
    </row>
    <row r="16" spans="1:7" ht="48.75" customHeight="1"/>
    <row r="17" spans="1:6" ht="15.75">
      <c r="B17" s="67"/>
      <c r="C17" s="67"/>
      <c r="D17" s="99" t="s">
        <v>1801</v>
      </c>
      <c r="E17" s="99"/>
      <c r="F17" s="67"/>
    </row>
    <row r="18" spans="1:6" ht="29.25" customHeight="1">
      <c r="A18" s="61"/>
      <c r="B18" s="67"/>
      <c r="C18" s="67"/>
      <c r="D18" s="98" t="s">
        <v>1802</v>
      </c>
      <c r="E18" s="98"/>
      <c r="F18" s="67"/>
    </row>
    <row r="19" spans="1:6" ht="15">
      <c r="A19" s="56"/>
      <c r="B19" s="56"/>
      <c r="C19" s="62"/>
      <c r="D19" s="60"/>
      <c r="E19" s="56"/>
    </row>
    <row r="20" spans="1:6" ht="154.5" customHeight="1">
      <c r="A20" s="95" t="s">
        <v>1809</v>
      </c>
      <c r="B20" s="95"/>
      <c r="C20" s="95"/>
      <c r="D20" s="95"/>
      <c r="E20" s="95"/>
      <c r="F20" s="72"/>
    </row>
    <row r="21" spans="1:6" ht="15">
      <c r="A21" s="56"/>
      <c r="B21" s="79" t="s">
        <v>1745</v>
      </c>
      <c r="C21" s="80"/>
      <c r="D21" s="81"/>
      <c r="E21" s="82"/>
      <c r="F21" s="70"/>
    </row>
    <row r="22" spans="1:6" ht="15">
      <c r="A22" s="56"/>
      <c r="B22" s="81"/>
      <c r="C22" s="94" t="s">
        <v>1803</v>
      </c>
      <c r="D22" s="94"/>
      <c r="E22" s="94"/>
      <c r="F22" s="78"/>
    </row>
    <row r="23" spans="1:6" ht="42" customHeight="1">
      <c r="A23" s="56"/>
      <c r="B23" s="81"/>
      <c r="C23" s="94" t="s">
        <v>1804</v>
      </c>
      <c r="D23" s="94"/>
      <c r="E23" s="94"/>
      <c r="F23" s="78"/>
    </row>
    <row r="24" spans="1:6" ht="15">
      <c r="A24" s="56"/>
      <c r="B24" s="81"/>
      <c r="C24" s="94" t="s">
        <v>1805</v>
      </c>
      <c r="D24" s="94"/>
      <c r="E24" s="94"/>
      <c r="F24" s="78"/>
    </row>
    <row r="25" spans="1:6" ht="15">
      <c r="A25" s="56"/>
      <c r="B25" s="81"/>
      <c r="C25" s="94" t="s">
        <v>1806</v>
      </c>
      <c r="D25" s="94"/>
      <c r="E25" s="94"/>
      <c r="F25" s="78"/>
    </row>
    <row r="26" spans="1:6" ht="15">
      <c r="A26" s="56"/>
      <c r="B26" s="81"/>
      <c r="C26" s="94" t="s">
        <v>1807</v>
      </c>
      <c r="D26" s="94"/>
      <c r="E26" s="94"/>
      <c r="F26" s="78"/>
    </row>
    <row r="27" spans="1:6" ht="15">
      <c r="A27" s="67"/>
      <c r="B27" s="70"/>
      <c r="C27" s="70"/>
      <c r="D27" s="69"/>
      <c r="E27" s="71"/>
      <c r="F27" s="70"/>
    </row>
    <row r="28" spans="1:6" ht="24.75" customHeight="1">
      <c r="A28" s="67"/>
      <c r="B28" s="74" t="s">
        <v>1746</v>
      </c>
      <c r="C28" s="68"/>
      <c r="D28" s="68"/>
      <c r="E28" s="75"/>
      <c r="F28" s="76"/>
    </row>
    <row r="29" spans="1:6" ht="30.75" customHeight="1">
      <c r="A29" s="77"/>
      <c r="B29" s="93" t="s">
        <v>1808</v>
      </c>
      <c r="C29" s="93"/>
      <c r="D29" s="93"/>
      <c r="E29" s="93"/>
      <c r="F29" s="73"/>
    </row>
  </sheetData>
  <mergeCells count="11">
    <mergeCell ref="A20:E20"/>
    <mergeCell ref="B3:E3"/>
    <mergeCell ref="B8:D8"/>
    <mergeCell ref="D18:E18"/>
    <mergeCell ref="D17:E17"/>
    <mergeCell ref="B29:E29"/>
    <mergeCell ref="C22:E22"/>
    <mergeCell ref="C23:E23"/>
    <mergeCell ref="C24:E24"/>
    <mergeCell ref="C25:E25"/>
    <mergeCell ref="C26:E26"/>
  </mergeCells>
  <printOptions horizontalCentered="1"/>
  <pageMargins left="0.70866141732283472" right="0.15748031496062992" top="0.43307086614173229" bottom="0.35433070866141736" header="0.31496062992125984" footer="0.31496062992125984"/>
  <pageSetup paperSize="9" scale="92" orientation="portrait" r:id="rId1"/>
  <headerFooter differentFirst="1">
    <oddHeader xml:space="preserve">&amp;C
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4"/>
  <sheetViews>
    <sheetView tabSelected="1" view="pageBreakPreview" topLeftCell="A25" zoomScaleNormal="100" zoomScaleSheetLayoutView="100" workbookViewId="0">
      <selection activeCell="A2" sqref="A2"/>
    </sheetView>
  </sheetViews>
  <sheetFormatPr defaultRowHeight="14.25"/>
  <cols>
    <col min="1" max="1" width="7.375" style="2" customWidth="1"/>
    <col min="2" max="2" width="17.5" style="1" customWidth="1"/>
    <col min="3" max="3" width="48.75" style="1" customWidth="1"/>
    <col min="4" max="4" width="7.375" style="23" customWidth="1"/>
    <col min="5" max="5" width="11.25" style="42" customWidth="1"/>
    <col min="6" max="6" width="11.25" customWidth="1"/>
    <col min="7" max="7" width="13.25" customWidth="1"/>
  </cols>
  <sheetData>
    <row r="1" spans="1:11">
      <c r="A1" s="66" t="s">
        <v>1873</v>
      </c>
    </row>
    <row r="2" spans="1:11">
      <c r="A2" s="66"/>
    </row>
    <row r="3" spans="1:11">
      <c r="A3" s="92" t="s">
        <v>1810</v>
      </c>
    </row>
    <row r="4" spans="1:11" ht="30" customHeight="1">
      <c r="A4" s="66"/>
      <c r="B4" s="100" t="s">
        <v>1813</v>
      </c>
      <c r="C4" s="101"/>
      <c r="D4" s="101"/>
      <c r="E4" s="101"/>
    </row>
    <row r="5" spans="1:11" s="6" customFormat="1" ht="38.25">
      <c r="A5" s="24" t="s">
        <v>0</v>
      </c>
      <c r="B5" s="3" t="s">
        <v>1</v>
      </c>
      <c r="C5" s="30" t="s">
        <v>2</v>
      </c>
      <c r="D5" s="3" t="s">
        <v>1731</v>
      </c>
      <c r="E5" s="39" t="s">
        <v>207</v>
      </c>
      <c r="F5" s="5" t="s">
        <v>1872</v>
      </c>
      <c r="G5" s="4" t="s">
        <v>3</v>
      </c>
    </row>
    <row r="6" spans="1:11" s="6" customFormat="1" ht="15">
      <c r="A6" s="104" t="s">
        <v>1383</v>
      </c>
      <c r="B6" s="105"/>
      <c r="C6" s="105"/>
      <c r="D6" s="105"/>
      <c r="E6" s="105"/>
      <c r="F6" s="106"/>
      <c r="G6" s="7">
        <f>G7+G21+G27+G60+G76+G79+G85+G91+G105+G130+G148+G194+G274</f>
        <v>0</v>
      </c>
      <c r="H6" s="8"/>
      <c r="I6" s="8"/>
      <c r="J6" s="8"/>
      <c r="K6" s="8"/>
    </row>
    <row r="7" spans="1:11" s="10" customFormat="1" ht="15">
      <c r="A7" s="25">
        <v>1</v>
      </c>
      <c r="B7" s="107" t="s">
        <v>1384</v>
      </c>
      <c r="C7" s="108"/>
      <c r="D7" s="108"/>
      <c r="E7" s="108"/>
      <c r="F7" s="109"/>
      <c r="G7" s="9">
        <f>SUM(G8:G20)</f>
        <v>0</v>
      </c>
    </row>
    <row r="8" spans="1:11">
      <c r="A8" s="38" t="s">
        <v>852</v>
      </c>
      <c r="B8" s="27" t="s">
        <v>4</v>
      </c>
      <c r="C8" s="27" t="s">
        <v>5</v>
      </c>
      <c r="D8" s="28" t="s">
        <v>6</v>
      </c>
      <c r="E8" s="41">
        <v>0.16</v>
      </c>
      <c r="F8" s="36"/>
      <c r="G8" s="36">
        <f>E8*F8</f>
        <v>0</v>
      </c>
    </row>
    <row r="9" spans="1:11" ht="25.5">
      <c r="A9" s="38" t="s">
        <v>865</v>
      </c>
      <c r="B9" s="27" t="s">
        <v>7</v>
      </c>
      <c r="C9" s="27" t="s">
        <v>1840</v>
      </c>
      <c r="D9" s="28" t="s">
        <v>8</v>
      </c>
      <c r="E9" s="41">
        <v>313.51</v>
      </c>
      <c r="F9" s="36"/>
      <c r="G9" s="36">
        <f t="shared" ref="G9:G26" si="0">E9*F9</f>
        <v>0</v>
      </c>
    </row>
    <row r="10" spans="1:11" ht="25.5">
      <c r="A10" s="38" t="s">
        <v>875</v>
      </c>
      <c r="B10" s="27" t="s">
        <v>9</v>
      </c>
      <c r="C10" s="27" t="s">
        <v>10</v>
      </c>
      <c r="D10" s="28" t="s">
        <v>11</v>
      </c>
      <c r="E10" s="41">
        <v>4.3499999999999996</v>
      </c>
      <c r="F10" s="36"/>
      <c r="G10" s="36">
        <f t="shared" ref="G10:G11" si="1">E10*F10</f>
        <v>0</v>
      </c>
    </row>
    <row r="11" spans="1:11" ht="31.5" customHeight="1">
      <c r="A11" s="38" t="s">
        <v>1386</v>
      </c>
      <c r="B11" s="27" t="s">
        <v>1841</v>
      </c>
      <c r="C11" s="27" t="s">
        <v>1842</v>
      </c>
      <c r="D11" s="28" t="s">
        <v>8</v>
      </c>
      <c r="E11" s="41">
        <v>50</v>
      </c>
      <c r="F11" s="36"/>
      <c r="G11" s="36">
        <f t="shared" si="1"/>
        <v>0</v>
      </c>
    </row>
    <row r="12" spans="1:11" ht="25.5">
      <c r="A12" s="38" t="s">
        <v>1387</v>
      </c>
      <c r="B12" s="27" t="s">
        <v>7</v>
      </c>
      <c r="C12" s="27" t="s">
        <v>1838</v>
      </c>
      <c r="D12" s="28" t="s">
        <v>8</v>
      </c>
      <c r="E12" s="41">
        <f>0.9*(1+7.3+7.5+1.5+2.3+2.7)</f>
        <v>20.07</v>
      </c>
      <c r="F12" s="36"/>
      <c r="G12" s="36">
        <f t="shared" si="0"/>
        <v>0</v>
      </c>
    </row>
    <row r="13" spans="1:11">
      <c r="A13" s="38" t="s">
        <v>1703</v>
      </c>
      <c r="B13" s="27" t="s">
        <v>1702</v>
      </c>
      <c r="C13" s="27" t="s">
        <v>1776</v>
      </c>
      <c r="D13" s="28" t="s">
        <v>11</v>
      </c>
      <c r="E13" s="41">
        <f>4.35+20+16</f>
        <v>40.35</v>
      </c>
      <c r="F13" s="36"/>
      <c r="G13" s="36">
        <f t="shared" ref="G13:G14" si="2">E13*F13</f>
        <v>0</v>
      </c>
    </row>
    <row r="14" spans="1:11" ht="25.5">
      <c r="A14" s="38" t="s">
        <v>1800</v>
      </c>
      <c r="B14" s="27" t="s">
        <v>13</v>
      </c>
      <c r="C14" s="27" t="s">
        <v>1848</v>
      </c>
      <c r="D14" s="28" t="s">
        <v>8</v>
      </c>
      <c r="E14" s="41">
        <v>158</v>
      </c>
      <c r="F14" s="36"/>
      <c r="G14" s="36">
        <f t="shared" si="2"/>
        <v>0</v>
      </c>
    </row>
    <row r="15" spans="1:11" ht="25.5">
      <c r="A15" s="38" t="s">
        <v>1837</v>
      </c>
      <c r="B15" s="27" t="s">
        <v>13</v>
      </c>
      <c r="C15" s="27" t="s">
        <v>1843</v>
      </c>
      <c r="D15" s="28" t="s">
        <v>8</v>
      </c>
      <c r="E15" s="41">
        <f>41*1.8</f>
        <v>73.8</v>
      </c>
      <c r="F15" s="36"/>
      <c r="G15" s="36">
        <f t="shared" si="0"/>
        <v>0</v>
      </c>
    </row>
    <row r="16" spans="1:11" ht="25.5">
      <c r="A16" s="38" t="s">
        <v>1850</v>
      </c>
      <c r="B16" s="27" t="s">
        <v>1844</v>
      </c>
      <c r="C16" s="27" t="s">
        <v>1845</v>
      </c>
      <c r="D16" s="28" t="s">
        <v>12</v>
      </c>
      <c r="E16" s="41">
        <v>21</v>
      </c>
      <c r="F16" s="36"/>
      <c r="G16" s="36">
        <f t="shared" ref="G16" si="3">E16*F16</f>
        <v>0</v>
      </c>
    </row>
    <row r="17" spans="1:7">
      <c r="A17" s="38" t="s">
        <v>1851</v>
      </c>
      <c r="B17" s="27" t="s">
        <v>1847</v>
      </c>
      <c r="C17" s="27" t="s">
        <v>1846</v>
      </c>
      <c r="D17" s="28" t="s">
        <v>8</v>
      </c>
      <c r="E17" s="41">
        <f>2.5*5.5+0.9*1+0.7*14.8+2*2+6*(3+1.4)+1.1*7.5+3.3*1.3+2*0.8+1.9*3.4+1*7.1</f>
        <v>83.11</v>
      </c>
      <c r="F17" s="36"/>
      <c r="G17" s="36">
        <f t="shared" si="0"/>
        <v>0</v>
      </c>
    </row>
    <row r="18" spans="1:7" ht="20.25" customHeight="1">
      <c r="A18" s="38" t="s">
        <v>1852</v>
      </c>
      <c r="B18" s="27" t="s">
        <v>1736</v>
      </c>
      <c r="C18" s="27" t="s">
        <v>1839</v>
      </c>
      <c r="D18" s="28" t="s">
        <v>1707</v>
      </c>
      <c r="E18" s="41">
        <v>1</v>
      </c>
      <c r="F18" s="36"/>
      <c r="G18" s="36">
        <f t="shared" si="0"/>
        <v>0</v>
      </c>
    </row>
    <row r="19" spans="1:7" ht="20.25" customHeight="1">
      <c r="A19" s="38" t="s">
        <v>1853</v>
      </c>
      <c r="B19" s="27" t="s">
        <v>1736</v>
      </c>
      <c r="C19" s="27" t="s">
        <v>1854</v>
      </c>
      <c r="D19" s="28" t="s">
        <v>1707</v>
      </c>
      <c r="E19" s="41">
        <v>1</v>
      </c>
      <c r="F19" s="36"/>
      <c r="G19" s="36">
        <f t="shared" si="0"/>
        <v>0</v>
      </c>
    </row>
    <row r="20" spans="1:7" ht="25.5" customHeight="1">
      <c r="A20" s="38" t="s">
        <v>1855</v>
      </c>
      <c r="B20" s="27" t="s">
        <v>1736</v>
      </c>
      <c r="C20" s="27" t="s">
        <v>1856</v>
      </c>
      <c r="D20" s="28" t="s">
        <v>1730</v>
      </c>
      <c r="E20" s="41">
        <v>100</v>
      </c>
      <c r="F20" s="36"/>
      <c r="G20" s="36">
        <f t="shared" ref="G20" si="4">E20*F20</f>
        <v>0</v>
      </c>
    </row>
    <row r="21" spans="1:7" s="10" customFormat="1" ht="15">
      <c r="A21" s="25" t="s">
        <v>891</v>
      </c>
      <c r="B21" s="107" t="s">
        <v>1385</v>
      </c>
      <c r="C21" s="108"/>
      <c r="D21" s="108"/>
      <c r="E21" s="108"/>
      <c r="F21" s="109"/>
      <c r="G21" s="9">
        <f>SUM(G22:G26)</f>
        <v>0</v>
      </c>
    </row>
    <row r="22" spans="1:7" ht="25.5">
      <c r="A22" s="38" t="s">
        <v>893</v>
      </c>
      <c r="B22" s="27" t="s">
        <v>1751</v>
      </c>
      <c r="C22" s="27" t="s">
        <v>14</v>
      </c>
      <c r="D22" s="28" t="s">
        <v>8</v>
      </c>
      <c r="E22" s="41">
        <v>766.43</v>
      </c>
      <c r="F22" s="36"/>
      <c r="G22" s="36">
        <f t="shared" si="0"/>
        <v>0</v>
      </c>
    </row>
    <row r="23" spans="1:7" ht="25.5">
      <c r="A23" s="38" t="s">
        <v>850</v>
      </c>
      <c r="B23" s="27" t="s">
        <v>1750</v>
      </c>
      <c r="C23" s="27" t="s">
        <v>1777</v>
      </c>
      <c r="D23" s="28" t="s">
        <v>11</v>
      </c>
      <c r="E23" s="41">
        <v>153.29</v>
      </c>
      <c r="F23" s="36"/>
      <c r="G23" s="36">
        <f t="shared" si="0"/>
        <v>0</v>
      </c>
    </row>
    <row r="24" spans="1:7" ht="51">
      <c r="A24" s="38" t="s">
        <v>903</v>
      </c>
      <c r="B24" s="27" t="s">
        <v>1749</v>
      </c>
      <c r="C24" s="27" t="s">
        <v>1327</v>
      </c>
      <c r="D24" s="28" t="s">
        <v>11</v>
      </c>
      <c r="E24" s="41">
        <v>559.82000000000005</v>
      </c>
      <c r="F24" s="36"/>
      <c r="G24" s="36">
        <f t="shared" si="0"/>
        <v>0</v>
      </c>
    </row>
    <row r="25" spans="1:7" ht="38.25">
      <c r="A25" s="38" t="s">
        <v>1144</v>
      </c>
      <c r="B25" s="27" t="s">
        <v>15</v>
      </c>
      <c r="C25" s="27" t="s">
        <v>1328</v>
      </c>
      <c r="D25" s="28" t="s">
        <v>11</v>
      </c>
      <c r="E25" s="41">
        <v>160.88</v>
      </c>
      <c r="F25" s="36"/>
      <c r="G25" s="36">
        <f t="shared" si="0"/>
        <v>0</v>
      </c>
    </row>
    <row r="26" spans="1:7" ht="38.25">
      <c r="A26" s="38" t="s">
        <v>1145</v>
      </c>
      <c r="B26" s="27" t="s">
        <v>1748</v>
      </c>
      <c r="C26" s="27" t="s">
        <v>1329</v>
      </c>
      <c r="D26" s="28" t="s">
        <v>11</v>
      </c>
      <c r="E26" s="41">
        <v>190.61</v>
      </c>
      <c r="F26" s="36"/>
      <c r="G26" s="36">
        <f t="shared" si="0"/>
        <v>0</v>
      </c>
    </row>
    <row r="27" spans="1:7" s="10" customFormat="1" ht="15">
      <c r="A27" s="25" t="s">
        <v>1048</v>
      </c>
      <c r="B27" s="107" t="s">
        <v>1388</v>
      </c>
      <c r="C27" s="108"/>
      <c r="D27" s="108"/>
      <c r="E27" s="108"/>
      <c r="F27" s="109"/>
      <c r="G27" s="9">
        <f>G28+G39+G44+G51+G53+G56</f>
        <v>0</v>
      </c>
    </row>
    <row r="28" spans="1:7" s="10" customFormat="1" ht="15">
      <c r="A28" s="19" t="s">
        <v>907</v>
      </c>
      <c r="B28" s="102" t="s">
        <v>1389</v>
      </c>
      <c r="C28" s="103"/>
      <c r="D28" s="20"/>
      <c r="E28" s="40"/>
      <c r="F28" s="21"/>
      <c r="G28" s="22">
        <f>SUM(G29:G38)</f>
        <v>0</v>
      </c>
    </row>
    <row r="29" spans="1:7" ht="38.25">
      <c r="A29" s="38" t="s">
        <v>909</v>
      </c>
      <c r="B29" s="27" t="s">
        <v>16</v>
      </c>
      <c r="C29" s="27" t="s">
        <v>1752</v>
      </c>
      <c r="D29" s="28" t="s">
        <v>11</v>
      </c>
      <c r="E29" s="41">
        <v>67.239999999999995</v>
      </c>
      <c r="F29" s="36"/>
      <c r="G29" s="36">
        <f t="shared" ref="G29:G111" si="5">E29*F29</f>
        <v>0</v>
      </c>
    </row>
    <row r="30" spans="1:7">
      <c r="A30" s="38" t="s">
        <v>910</v>
      </c>
      <c r="B30" s="27" t="s">
        <v>17</v>
      </c>
      <c r="C30" s="27" t="s">
        <v>1330</v>
      </c>
      <c r="D30" s="28" t="s">
        <v>11</v>
      </c>
      <c r="E30" s="41">
        <v>67.239999999999995</v>
      </c>
      <c r="F30" s="36"/>
      <c r="G30" s="36">
        <f t="shared" si="5"/>
        <v>0</v>
      </c>
    </row>
    <row r="31" spans="1:7" ht="38.25">
      <c r="A31" s="38" t="s">
        <v>911</v>
      </c>
      <c r="B31" s="27" t="s">
        <v>18</v>
      </c>
      <c r="C31" s="27" t="s">
        <v>19</v>
      </c>
      <c r="D31" s="28" t="s">
        <v>11</v>
      </c>
      <c r="E31" s="41">
        <v>67.239999999999995</v>
      </c>
      <c r="F31" s="36"/>
      <c r="G31" s="36">
        <f t="shared" si="5"/>
        <v>0</v>
      </c>
    </row>
    <row r="32" spans="1:7" ht="25.5">
      <c r="A32" s="38" t="s">
        <v>1050</v>
      </c>
      <c r="B32" s="27" t="s">
        <v>1684</v>
      </c>
      <c r="C32" s="27" t="s">
        <v>1680</v>
      </c>
      <c r="D32" s="28" t="s">
        <v>11</v>
      </c>
      <c r="E32" s="41">
        <f>0.35+0.29+1.23+2.98</f>
        <v>4.8499999999999996</v>
      </c>
      <c r="F32" s="36"/>
      <c r="G32" s="36">
        <f t="shared" si="5"/>
        <v>0</v>
      </c>
    </row>
    <row r="33" spans="1:13" ht="25.5">
      <c r="A33" s="38" t="s">
        <v>1051</v>
      </c>
      <c r="B33" s="27" t="s">
        <v>1685</v>
      </c>
      <c r="C33" s="27" t="s">
        <v>1681</v>
      </c>
      <c r="D33" s="28" t="s">
        <v>11</v>
      </c>
      <c r="E33" s="41">
        <f>21.32</f>
        <v>21.32</v>
      </c>
      <c r="F33" s="36"/>
      <c r="G33" s="36">
        <f t="shared" si="5"/>
        <v>0</v>
      </c>
    </row>
    <row r="34" spans="1:13" ht="25.5">
      <c r="A34" s="38" t="s">
        <v>1052</v>
      </c>
      <c r="B34" s="27" t="s">
        <v>1686</v>
      </c>
      <c r="C34" s="27" t="s">
        <v>1682</v>
      </c>
      <c r="D34" s="28" t="s">
        <v>11</v>
      </c>
      <c r="E34" s="41">
        <v>143.61000000000001</v>
      </c>
      <c r="F34" s="36"/>
      <c r="G34" s="36">
        <f t="shared" si="5"/>
        <v>0</v>
      </c>
    </row>
    <row r="35" spans="1:13" ht="25.5">
      <c r="A35" s="38" t="s">
        <v>1053</v>
      </c>
      <c r="B35" s="27" t="s">
        <v>1687</v>
      </c>
      <c r="C35" s="27" t="s">
        <v>1683</v>
      </c>
      <c r="D35" s="28" t="s">
        <v>11</v>
      </c>
      <c r="E35" s="41">
        <f>25.07</f>
        <v>25.07</v>
      </c>
      <c r="F35" s="36"/>
      <c r="G35" s="36">
        <f t="shared" si="5"/>
        <v>0</v>
      </c>
    </row>
    <row r="36" spans="1:13" ht="25.5">
      <c r="A36" s="38" t="s">
        <v>1054</v>
      </c>
      <c r="B36" s="27" t="s">
        <v>1688</v>
      </c>
      <c r="C36" s="27" t="s">
        <v>20</v>
      </c>
      <c r="D36" s="28" t="s">
        <v>8</v>
      </c>
      <c r="E36" s="41">
        <f>1.58+4.28+2.01+1.65+1.36+1.33+3.96+1.92+34.84+2.17+2.17+2.41+2.41+2.09+2.18+2.18+2.34+2.07+11.96+1.93+11.4+3.5</f>
        <v>101.74</v>
      </c>
      <c r="F36" s="36"/>
      <c r="G36" s="36">
        <f t="shared" si="5"/>
        <v>0</v>
      </c>
    </row>
    <row r="37" spans="1:13" ht="25.5">
      <c r="A37" s="38" t="s">
        <v>1055</v>
      </c>
      <c r="B37" s="27" t="s">
        <v>1688</v>
      </c>
      <c r="C37" s="27" t="s">
        <v>21</v>
      </c>
      <c r="D37" s="28" t="s">
        <v>8</v>
      </c>
      <c r="E37" s="41">
        <f>1.54+1.71+1.39+3.5+3.66+2.87+2.46+2.06+3.71+6.8</f>
        <v>29.7</v>
      </c>
      <c r="F37" s="36"/>
      <c r="G37" s="36">
        <f t="shared" si="5"/>
        <v>0</v>
      </c>
    </row>
    <row r="38" spans="1:13" ht="25.5">
      <c r="A38" s="38" t="s">
        <v>1056</v>
      </c>
      <c r="B38" s="27" t="s">
        <v>22</v>
      </c>
      <c r="C38" s="27" t="s">
        <v>23</v>
      </c>
      <c r="D38" s="28" t="s">
        <v>11</v>
      </c>
      <c r="E38" s="41">
        <f>6.77+0.89+6.37+3.46+5.73+2.79+3.78+1.5+6.42+3.49+2.73+1.4</f>
        <v>45.33</v>
      </c>
      <c r="F38" s="36"/>
      <c r="G38" s="36">
        <f t="shared" si="5"/>
        <v>0</v>
      </c>
    </row>
    <row r="39" spans="1:13" s="10" customFormat="1" ht="15">
      <c r="A39" s="19" t="s">
        <v>912</v>
      </c>
      <c r="B39" s="102" t="s">
        <v>1390</v>
      </c>
      <c r="C39" s="103"/>
      <c r="D39" s="20"/>
      <c r="E39" s="40"/>
      <c r="F39" s="21"/>
      <c r="G39" s="22">
        <f>SUM(G41:G43)</f>
        <v>0</v>
      </c>
    </row>
    <row r="40" spans="1:13" ht="37.5" customHeight="1">
      <c r="A40" s="38" t="s">
        <v>1057</v>
      </c>
      <c r="B40" s="27" t="s">
        <v>1689</v>
      </c>
      <c r="C40" s="27" t="s">
        <v>1692</v>
      </c>
      <c r="D40" s="28" t="s">
        <v>11</v>
      </c>
      <c r="E40" s="41">
        <f>0.38+0.49+1.09+0.61+1.05</f>
        <v>3.62</v>
      </c>
      <c r="F40" s="36"/>
      <c r="G40" s="36">
        <f t="shared" ref="G40" si="6">E40*F40</f>
        <v>0</v>
      </c>
      <c r="H40" s="110"/>
      <c r="I40" s="111"/>
      <c r="J40" s="111"/>
      <c r="K40" s="111"/>
      <c r="L40" s="111"/>
      <c r="M40" s="111"/>
    </row>
    <row r="41" spans="1:13" ht="37.5" customHeight="1">
      <c r="A41" s="38" t="s">
        <v>1058</v>
      </c>
      <c r="B41" s="27" t="s">
        <v>1690</v>
      </c>
      <c r="C41" s="27" t="s">
        <v>1693</v>
      </c>
      <c r="D41" s="28" t="s">
        <v>11</v>
      </c>
      <c r="E41" s="41">
        <f>1.62+0.08+0.62+0.68+0.68+0.31+1.56+1.75+0.63+0.59+0.66+0.75+0.31+0.67+0.79+2.18+0.33+1.65+1.86+0.8+0.32+0.34+0.83+0.07+0.22</f>
        <v>20.3</v>
      </c>
      <c r="F41" s="36"/>
      <c r="G41" s="36">
        <f t="shared" si="5"/>
        <v>0</v>
      </c>
      <c r="H41" s="112"/>
      <c r="I41" s="113"/>
      <c r="J41" s="113"/>
      <c r="K41" s="113"/>
      <c r="L41" s="113"/>
      <c r="M41" s="113"/>
    </row>
    <row r="42" spans="1:13" ht="37.5" customHeight="1">
      <c r="A42" s="38" t="s">
        <v>1059</v>
      </c>
      <c r="B42" s="27" t="s">
        <v>1691</v>
      </c>
      <c r="C42" s="27" t="s">
        <v>1694</v>
      </c>
      <c r="D42" s="28" t="s">
        <v>11</v>
      </c>
      <c r="E42" s="41">
        <f>0.37+0.77+0.25+0.25+0.25+0.81+0.27+0.26</f>
        <v>3.23</v>
      </c>
      <c r="F42" s="36"/>
      <c r="G42" s="36">
        <f t="shared" ref="G42" si="7">E42*F42</f>
        <v>0</v>
      </c>
      <c r="H42" s="112"/>
      <c r="I42" s="113"/>
      <c r="J42" s="113"/>
      <c r="K42" s="113"/>
      <c r="L42" s="113"/>
      <c r="M42" s="113"/>
    </row>
    <row r="43" spans="1:13" ht="37.5" customHeight="1">
      <c r="A43" s="38" t="s">
        <v>1060</v>
      </c>
      <c r="B43" s="27" t="s">
        <v>1695</v>
      </c>
      <c r="C43" s="27" t="s">
        <v>1696</v>
      </c>
      <c r="D43" s="28" t="s">
        <v>11</v>
      </c>
      <c r="E43" s="41">
        <f>0.34+1.44+1.53</f>
        <v>3.31</v>
      </c>
      <c r="F43" s="36"/>
      <c r="G43" s="36">
        <f t="shared" si="5"/>
        <v>0</v>
      </c>
      <c r="H43" s="112"/>
      <c r="I43" s="113"/>
      <c r="J43" s="113"/>
      <c r="K43" s="113"/>
      <c r="L43" s="113"/>
      <c r="M43" s="113"/>
    </row>
    <row r="44" spans="1:13" s="10" customFormat="1" ht="15">
      <c r="A44" s="19" t="s">
        <v>914</v>
      </c>
      <c r="B44" s="102" t="s">
        <v>1391</v>
      </c>
      <c r="C44" s="103"/>
      <c r="D44" s="20"/>
      <c r="E44" s="40"/>
      <c r="F44" s="21"/>
      <c r="G44" s="22">
        <f>SUM(G45:G50)</f>
        <v>0</v>
      </c>
    </row>
    <row r="45" spans="1:13" ht="38.25">
      <c r="A45" s="38" t="s">
        <v>916</v>
      </c>
      <c r="B45" s="27" t="s">
        <v>1698</v>
      </c>
      <c r="C45" s="27" t="s">
        <v>1753</v>
      </c>
      <c r="D45" s="28" t="s">
        <v>11</v>
      </c>
      <c r="E45" s="41">
        <f>5.14+3.07+1.79+0.6+5.42+3.26</f>
        <v>19.28</v>
      </c>
      <c r="F45" s="36"/>
      <c r="G45" s="36">
        <f t="shared" si="5"/>
        <v>0</v>
      </c>
    </row>
    <row r="46" spans="1:13" ht="38.25">
      <c r="A46" s="38" t="s">
        <v>917</v>
      </c>
      <c r="B46" s="27" t="s">
        <v>24</v>
      </c>
      <c r="C46" s="27" t="s">
        <v>1754</v>
      </c>
      <c r="D46" s="28" t="s">
        <v>11</v>
      </c>
      <c r="E46" s="41">
        <f>1.05+1.08+1.62+0.79+1.7+0.38+0.37</f>
        <v>6.99</v>
      </c>
      <c r="F46" s="36"/>
      <c r="G46" s="36">
        <f t="shared" si="5"/>
        <v>0</v>
      </c>
    </row>
    <row r="47" spans="1:13" ht="38.25">
      <c r="A47" s="38" t="s">
        <v>1078</v>
      </c>
      <c r="B47" s="27" t="s">
        <v>1699</v>
      </c>
      <c r="C47" s="27" t="s">
        <v>1755</v>
      </c>
      <c r="D47" s="28" t="s">
        <v>11</v>
      </c>
      <c r="E47" s="41">
        <f>0.72+0.45+1.27+1.21+0.77+0.26+0.65+0.66+0.49+0.67+0.67+0.9+1.21+0.68+0.3+0.27+1.28+2.64+0.13+0.6</f>
        <v>15.83</v>
      </c>
      <c r="F47" s="36"/>
      <c r="G47" s="36">
        <f t="shared" si="5"/>
        <v>0</v>
      </c>
    </row>
    <row r="48" spans="1:13" ht="38.25">
      <c r="A48" s="38" t="s">
        <v>1079</v>
      </c>
      <c r="B48" s="27" t="s">
        <v>1700</v>
      </c>
      <c r="C48" s="27" t="s">
        <v>1756</v>
      </c>
      <c r="D48" s="28" t="s">
        <v>11</v>
      </c>
      <c r="E48" s="41">
        <f>0.2+0.17+0.12+0.19+0.12+0.17+0.99+1.73+0.51</f>
        <v>4.2</v>
      </c>
      <c r="F48" s="36"/>
      <c r="G48" s="36">
        <f t="shared" si="5"/>
        <v>0</v>
      </c>
    </row>
    <row r="49" spans="1:13" ht="38.25">
      <c r="A49" s="38" t="s">
        <v>1080</v>
      </c>
      <c r="B49" s="27" t="s">
        <v>1701</v>
      </c>
      <c r="C49" s="27" t="s">
        <v>1757</v>
      </c>
      <c r="D49" s="28" t="s">
        <v>11</v>
      </c>
      <c r="E49" s="41">
        <f>0.08+0.7+0.7+0.57+0.58+0.46+0.46+2.76+1.26+0.22+0.47+0.87+0.41</f>
        <v>9.5399999999999991</v>
      </c>
      <c r="F49" s="36"/>
      <c r="G49" s="36">
        <f t="shared" si="5"/>
        <v>0</v>
      </c>
    </row>
    <row r="50" spans="1:13">
      <c r="A50" s="38" t="s">
        <v>1081</v>
      </c>
      <c r="B50" s="27" t="s">
        <v>25</v>
      </c>
      <c r="C50" s="27" t="s">
        <v>1697</v>
      </c>
      <c r="D50" s="28" t="s">
        <v>11</v>
      </c>
      <c r="E50" s="41">
        <v>13.63</v>
      </c>
      <c r="F50" s="36"/>
      <c r="G50" s="36">
        <f t="shared" si="5"/>
        <v>0</v>
      </c>
      <c r="H50" s="114"/>
      <c r="I50" s="115"/>
      <c r="J50" s="115"/>
      <c r="K50" s="115"/>
      <c r="L50" s="115"/>
      <c r="M50" s="115"/>
    </row>
    <row r="51" spans="1:13" s="10" customFormat="1" ht="15">
      <c r="A51" s="19" t="s">
        <v>1166</v>
      </c>
      <c r="B51" s="102" t="s">
        <v>1392</v>
      </c>
      <c r="C51" s="103"/>
      <c r="D51" s="20"/>
      <c r="E51" s="40"/>
      <c r="F51" s="21"/>
      <c r="G51" s="22">
        <f>SUM(G52)</f>
        <v>0</v>
      </c>
    </row>
    <row r="52" spans="1:13" ht="25.5">
      <c r="A52" s="38" t="s">
        <v>1467</v>
      </c>
      <c r="B52" s="27" t="s">
        <v>26</v>
      </c>
      <c r="C52" s="27" t="s">
        <v>27</v>
      </c>
      <c r="D52" s="28" t="s">
        <v>8</v>
      </c>
      <c r="E52" s="41">
        <v>38.76</v>
      </c>
      <c r="F52" s="36"/>
      <c r="G52" s="36">
        <f t="shared" si="5"/>
        <v>0</v>
      </c>
    </row>
    <row r="53" spans="1:13" s="10" customFormat="1" ht="15">
      <c r="A53" s="19" t="s">
        <v>1167</v>
      </c>
      <c r="B53" s="102" t="s">
        <v>1393</v>
      </c>
      <c r="C53" s="103"/>
      <c r="D53" s="20"/>
      <c r="E53" s="40"/>
      <c r="F53" s="21"/>
      <c r="G53" s="22">
        <f>SUM(G54:G55)</f>
        <v>0</v>
      </c>
    </row>
    <row r="54" spans="1:13" ht="25.5">
      <c r="A54" s="38" t="s">
        <v>1468</v>
      </c>
      <c r="B54" s="27" t="s">
        <v>28</v>
      </c>
      <c r="C54" s="27" t="s">
        <v>29</v>
      </c>
      <c r="D54" s="28" t="s">
        <v>8</v>
      </c>
      <c r="E54" s="41">
        <v>15.98</v>
      </c>
      <c r="F54" s="36"/>
      <c r="G54" s="36">
        <f t="shared" si="5"/>
        <v>0</v>
      </c>
    </row>
    <row r="55" spans="1:13" ht="25.5">
      <c r="A55" s="38" t="s">
        <v>1469</v>
      </c>
      <c r="B55" s="27" t="s">
        <v>30</v>
      </c>
      <c r="C55" s="27" t="s">
        <v>31</v>
      </c>
      <c r="D55" s="28" t="s">
        <v>8</v>
      </c>
      <c r="E55" s="41">
        <v>798.31</v>
      </c>
      <c r="F55" s="36"/>
      <c r="G55" s="36">
        <f t="shared" si="5"/>
        <v>0</v>
      </c>
    </row>
    <row r="56" spans="1:13" s="10" customFormat="1" ht="15">
      <c r="A56" s="19" t="s">
        <v>1168</v>
      </c>
      <c r="B56" s="102" t="s">
        <v>1394</v>
      </c>
      <c r="C56" s="103"/>
      <c r="D56" s="20"/>
      <c r="E56" s="40"/>
      <c r="F56" s="21"/>
      <c r="G56" s="22">
        <f>SUM(G57:G59)</f>
        <v>0</v>
      </c>
    </row>
    <row r="57" spans="1:13" ht="25.5">
      <c r="A57" s="38" t="s">
        <v>1470</v>
      </c>
      <c r="B57" s="27" t="s">
        <v>32</v>
      </c>
      <c r="C57" s="27" t="s">
        <v>1331</v>
      </c>
      <c r="D57" s="28" t="s">
        <v>33</v>
      </c>
      <c r="E57" s="41">
        <v>2.17</v>
      </c>
      <c r="F57" s="36"/>
      <c r="G57" s="36">
        <f t="shared" si="5"/>
        <v>0</v>
      </c>
    </row>
    <row r="58" spans="1:13" ht="25.5">
      <c r="A58" s="38" t="s">
        <v>1471</v>
      </c>
      <c r="B58" s="27" t="s">
        <v>34</v>
      </c>
      <c r="C58" s="27" t="s">
        <v>1332</v>
      </c>
      <c r="D58" s="28" t="s">
        <v>33</v>
      </c>
      <c r="E58" s="41">
        <v>21.63</v>
      </c>
      <c r="F58" s="36"/>
      <c r="G58" s="36">
        <f t="shared" si="5"/>
        <v>0</v>
      </c>
    </row>
    <row r="59" spans="1:13" ht="25.5">
      <c r="A59" s="38" t="s">
        <v>1472</v>
      </c>
      <c r="B59" s="27" t="s">
        <v>35</v>
      </c>
      <c r="C59" s="27" t="s">
        <v>1333</v>
      </c>
      <c r="D59" s="28" t="s">
        <v>33</v>
      </c>
      <c r="E59" s="41">
        <v>7.57</v>
      </c>
      <c r="F59" s="36"/>
      <c r="G59" s="36">
        <f t="shared" si="5"/>
        <v>0</v>
      </c>
    </row>
    <row r="60" spans="1:13" s="10" customFormat="1" ht="15">
      <c r="A60" s="25" t="s">
        <v>1098</v>
      </c>
      <c r="B60" s="107" t="s">
        <v>1395</v>
      </c>
      <c r="C60" s="108"/>
      <c r="D60" s="108"/>
      <c r="E60" s="108"/>
      <c r="F60" s="109"/>
      <c r="G60" s="9">
        <f>G61+G67</f>
        <v>0</v>
      </c>
    </row>
    <row r="61" spans="1:13" s="10" customFormat="1" ht="15">
      <c r="A61" s="19" t="s">
        <v>919</v>
      </c>
      <c r="B61" s="102" t="s">
        <v>1397</v>
      </c>
      <c r="C61" s="103"/>
      <c r="D61" s="20"/>
      <c r="E61" s="40"/>
      <c r="F61" s="21"/>
      <c r="G61" s="22">
        <f>SUM(G62:G66)</f>
        <v>0</v>
      </c>
    </row>
    <row r="62" spans="1:13" ht="25.5">
      <c r="A62" s="38" t="s">
        <v>922</v>
      </c>
      <c r="B62" s="27" t="s">
        <v>36</v>
      </c>
      <c r="C62" s="27" t="s">
        <v>1758</v>
      </c>
      <c r="D62" s="28" t="s">
        <v>8</v>
      </c>
      <c r="E62" s="41">
        <v>246.07</v>
      </c>
      <c r="F62" s="36"/>
      <c r="G62" s="36">
        <f t="shared" si="5"/>
        <v>0</v>
      </c>
    </row>
    <row r="63" spans="1:13" ht="25.5">
      <c r="A63" s="38" t="s">
        <v>923</v>
      </c>
      <c r="B63" s="27" t="s">
        <v>1760</v>
      </c>
      <c r="C63" s="27" t="s">
        <v>1759</v>
      </c>
      <c r="D63" s="28" t="s">
        <v>8</v>
      </c>
      <c r="E63" s="41">
        <v>246.07</v>
      </c>
      <c r="F63" s="36"/>
      <c r="G63" s="36">
        <f t="shared" si="5"/>
        <v>0</v>
      </c>
    </row>
    <row r="64" spans="1:13">
      <c r="A64" s="38" t="s">
        <v>924</v>
      </c>
      <c r="B64" s="27" t="s">
        <v>37</v>
      </c>
      <c r="C64" s="27" t="s">
        <v>1761</v>
      </c>
      <c r="D64" s="28" t="s">
        <v>38</v>
      </c>
      <c r="E64" s="41">
        <v>853.71</v>
      </c>
      <c r="F64" s="36"/>
      <c r="G64" s="36">
        <f t="shared" si="5"/>
        <v>0</v>
      </c>
    </row>
    <row r="65" spans="1:7" ht="25.5">
      <c r="A65" s="38" t="s">
        <v>925</v>
      </c>
      <c r="B65" s="27" t="s">
        <v>39</v>
      </c>
      <c r="C65" s="27" t="s">
        <v>1762</v>
      </c>
      <c r="D65" s="28" t="s">
        <v>8</v>
      </c>
      <c r="E65" s="41">
        <v>298.61</v>
      </c>
      <c r="F65" s="36"/>
      <c r="G65" s="36">
        <f t="shared" si="5"/>
        <v>0</v>
      </c>
    </row>
    <row r="66" spans="1:7" ht="25.5">
      <c r="A66" s="38" t="s">
        <v>926</v>
      </c>
      <c r="B66" s="27" t="s">
        <v>40</v>
      </c>
      <c r="C66" s="27" t="s">
        <v>1763</v>
      </c>
      <c r="D66" s="28" t="s">
        <v>8</v>
      </c>
      <c r="E66" s="41">
        <v>298.61</v>
      </c>
      <c r="F66" s="36"/>
      <c r="G66" s="36">
        <f t="shared" si="5"/>
        <v>0</v>
      </c>
    </row>
    <row r="67" spans="1:7" s="10" customFormat="1" ht="15">
      <c r="A67" s="19" t="s">
        <v>931</v>
      </c>
      <c r="B67" s="102" t="s">
        <v>1396</v>
      </c>
      <c r="C67" s="103"/>
      <c r="D67" s="20"/>
      <c r="E67" s="40"/>
      <c r="F67" s="21"/>
      <c r="G67" s="22">
        <f>G68+G71</f>
        <v>0</v>
      </c>
    </row>
    <row r="68" spans="1:7" s="10" customFormat="1" ht="15">
      <c r="A68" s="32" t="s">
        <v>933</v>
      </c>
      <c r="B68" s="116" t="s">
        <v>1398</v>
      </c>
      <c r="C68" s="117"/>
      <c r="D68" s="33"/>
      <c r="E68" s="33"/>
      <c r="F68" s="34"/>
      <c r="G68" s="35">
        <f>SUM(G69:G70)</f>
        <v>0</v>
      </c>
    </row>
    <row r="69" spans="1:7" ht="25.5">
      <c r="A69" s="38" t="s">
        <v>1473</v>
      </c>
      <c r="B69" s="27" t="s">
        <v>39</v>
      </c>
      <c r="C69" s="27" t="s">
        <v>1764</v>
      </c>
      <c r="D69" s="28" t="s">
        <v>8</v>
      </c>
      <c r="E69" s="41">
        <v>259.27999999999997</v>
      </c>
      <c r="F69" s="36"/>
      <c r="G69" s="36">
        <f t="shared" si="5"/>
        <v>0</v>
      </c>
    </row>
    <row r="70" spans="1:7" ht="38.25">
      <c r="A70" s="38" t="s">
        <v>1474</v>
      </c>
      <c r="B70" s="27" t="s">
        <v>40</v>
      </c>
      <c r="C70" s="27" t="s">
        <v>1765</v>
      </c>
      <c r="D70" s="28" t="s">
        <v>8</v>
      </c>
      <c r="E70" s="41">
        <v>259.27999999999997</v>
      </c>
      <c r="F70" s="36"/>
      <c r="G70" s="36">
        <f t="shared" si="5"/>
        <v>0</v>
      </c>
    </row>
    <row r="71" spans="1:7" s="10" customFormat="1" ht="15">
      <c r="A71" s="32" t="s">
        <v>934</v>
      </c>
      <c r="B71" s="116" t="s">
        <v>1399</v>
      </c>
      <c r="C71" s="117"/>
      <c r="D71" s="33"/>
      <c r="E71" s="33"/>
      <c r="F71" s="34"/>
      <c r="G71" s="35">
        <f>SUM(G72:G75)</f>
        <v>0</v>
      </c>
    </row>
    <row r="72" spans="1:7" ht="25.5">
      <c r="A72" s="38" t="s">
        <v>1475</v>
      </c>
      <c r="B72" s="27" t="s">
        <v>39</v>
      </c>
      <c r="C72" s="27" t="s">
        <v>1764</v>
      </c>
      <c r="D72" s="28" t="s">
        <v>8</v>
      </c>
      <c r="E72" s="41">
        <v>268.08</v>
      </c>
      <c r="F72" s="36"/>
      <c r="G72" s="36">
        <f t="shared" si="5"/>
        <v>0</v>
      </c>
    </row>
    <row r="73" spans="1:7" ht="38.25">
      <c r="A73" s="38" t="s">
        <v>1476</v>
      </c>
      <c r="B73" s="27" t="s">
        <v>40</v>
      </c>
      <c r="C73" s="27" t="s">
        <v>1765</v>
      </c>
      <c r="D73" s="28" t="s">
        <v>8</v>
      </c>
      <c r="E73" s="41">
        <v>268.08</v>
      </c>
      <c r="F73" s="36"/>
      <c r="G73" s="36">
        <f t="shared" si="5"/>
        <v>0</v>
      </c>
    </row>
    <row r="74" spans="1:7" ht="25.5">
      <c r="A74" s="38" t="s">
        <v>1477</v>
      </c>
      <c r="B74" s="27" t="s">
        <v>41</v>
      </c>
      <c r="C74" s="27" t="s">
        <v>1766</v>
      </c>
      <c r="D74" s="28" t="s">
        <v>8</v>
      </c>
      <c r="E74" s="41">
        <v>134.04</v>
      </c>
      <c r="F74" s="36"/>
      <c r="G74" s="36">
        <f t="shared" si="5"/>
        <v>0</v>
      </c>
    </row>
    <row r="75" spans="1:7" ht="25.5">
      <c r="A75" s="38" t="s">
        <v>1478</v>
      </c>
      <c r="B75" s="27" t="s">
        <v>42</v>
      </c>
      <c r="C75" s="27" t="s">
        <v>43</v>
      </c>
      <c r="D75" s="28" t="s">
        <v>8</v>
      </c>
      <c r="E75" s="41">
        <v>134.04</v>
      </c>
      <c r="F75" s="36"/>
      <c r="G75" s="36">
        <f t="shared" si="5"/>
        <v>0</v>
      </c>
    </row>
    <row r="76" spans="1:7" s="10" customFormat="1" ht="15">
      <c r="A76" s="25" t="s">
        <v>1208</v>
      </c>
      <c r="B76" s="107" t="s">
        <v>1400</v>
      </c>
      <c r="C76" s="108"/>
      <c r="D76" s="108"/>
      <c r="E76" s="108"/>
      <c r="F76" s="109"/>
      <c r="G76" s="9">
        <f>SUM(G77:G78)</f>
        <v>0</v>
      </c>
    </row>
    <row r="77" spans="1:7" ht="38.25">
      <c r="A77" s="38" t="s">
        <v>1210</v>
      </c>
      <c r="B77" s="27" t="s">
        <v>44</v>
      </c>
      <c r="C77" s="27" t="s">
        <v>1334</v>
      </c>
      <c r="D77" s="28" t="s">
        <v>11</v>
      </c>
      <c r="E77" s="41">
        <v>245.13</v>
      </c>
      <c r="F77" s="36"/>
      <c r="G77" s="36">
        <f t="shared" si="5"/>
        <v>0</v>
      </c>
    </row>
    <row r="78" spans="1:7" ht="25.5">
      <c r="A78" s="38" t="s">
        <v>1232</v>
      </c>
      <c r="B78" s="27" t="s">
        <v>1335</v>
      </c>
      <c r="C78" s="27" t="s">
        <v>1336</v>
      </c>
      <c r="D78" s="28" t="s">
        <v>11</v>
      </c>
      <c r="E78" s="41">
        <v>245.13</v>
      </c>
      <c r="F78" s="36"/>
      <c r="G78" s="36">
        <f t="shared" si="5"/>
        <v>0</v>
      </c>
    </row>
    <row r="79" spans="1:7" s="10" customFormat="1" ht="15">
      <c r="A79" s="25" t="s">
        <v>1401</v>
      </c>
      <c r="B79" s="107" t="s">
        <v>1402</v>
      </c>
      <c r="C79" s="108"/>
      <c r="D79" s="108"/>
      <c r="E79" s="108"/>
      <c r="F79" s="109"/>
      <c r="G79" s="9">
        <f>SUM(G80:G84)</f>
        <v>0</v>
      </c>
    </row>
    <row r="80" spans="1:7" ht="25.5">
      <c r="A80" s="38" t="s">
        <v>1479</v>
      </c>
      <c r="B80" s="27" t="s">
        <v>45</v>
      </c>
      <c r="C80" s="27" t="s">
        <v>1768</v>
      </c>
      <c r="D80" s="28" t="s">
        <v>8</v>
      </c>
      <c r="E80" s="41">
        <v>584.99</v>
      </c>
      <c r="F80" s="36"/>
      <c r="G80" s="36">
        <f t="shared" si="5"/>
        <v>0</v>
      </c>
    </row>
    <row r="81" spans="1:7" ht="25.5">
      <c r="A81" s="38" t="s">
        <v>1480</v>
      </c>
      <c r="B81" s="27" t="s">
        <v>46</v>
      </c>
      <c r="C81" s="27" t="s">
        <v>1767</v>
      </c>
      <c r="D81" s="28" t="s">
        <v>8</v>
      </c>
      <c r="E81" s="41">
        <v>698.69</v>
      </c>
      <c r="F81" s="36"/>
      <c r="G81" s="36">
        <f t="shared" si="5"/>
        <v>0</v>
      </c>
    </row>
    <row r="82" spans="1:7" ht="25.5">
      <c r="A82" s="38" t="s">
        <v>1481</v>
      </c>
      <c r="B82" s="27" t="s">
        <v>47</v>
      </c>
      <c r="C82" s="27" t="s">
        <v>1769</v>
      </c>
      <c r="D82" s="28" t="s">
        <v>8</v>
      </c>
      <c r="E82" s="41">
        <v>253.17</v>
      </c>
      <c r="F82" s="36"/>
      <c r="G82" s="36">
        <f t="shared" si="5"/>
        <v>0</v>
      </c>
    </row>
    <row r="83" spans="1:7">
      <c r="A83" s="38" t="s">
        <v>1482</v>
      </c>
      <c r="B83" s="27" t="s">
        <v>48</v>
      </c>
      <c r="C83" s="27" t="s">
        <v>49</v>
      </c>
      <c r="D83" s="28" t="s">
        <v>8</v>
      </c>
      <c r="E83" s="41">
        <v>4314.79</v>
      </c>
      <c r="F83" s="36"/>
      <c r="G83" s="36">
        <f t="shared" si="5"/>
        <v>0</v>
      </c>
    </row>
    <row r="84" spans="1:7">
      <c r="A84" s="38" t="s">
        <v>1483</v>
      </c>
      <c r="B84" s="27" t="s">
        <v>50</v>
      </c>
      <c r="C84" s="27" t="s">
        <v>1770</v>
      </c>
      <c r="D84" s="28" t="s">
        <v>51</v>
      </c>
      <c r="E84" s="41">
        <v>100.2</v>
      </c>
      <c r="F84" s="36"/>
      <c r="G84" s="36">
        <f t="shared" si="5"/>
        <v>0</v>
      </c>
    </row>
    <row r="85" spans="1:7" s="10" customFormat="1" ht="15">
      <c r="A85" s="25" t="s">
        <v>1403</v>
      </c>
      <c r="B85" s="107" t="s">
        <v>1404</v>
      </c>
      <c r="C85" s="108"/>
      <c r="D85" s="108"/>
      <c r="E85" s="108"/>
      <c r="F85" s="109"/>
      <c r="G85" s="9">
        <f>SUM(G86:G90)</f>
        <v>0</v>
      </c>
    </row>
    <row r="86" spans="1:7">
      <c r="A86" s="38" t="s">
        <v>1484</v>
      </c>
      <c r="B86" s="27" t="s">
        <v>52</v>
      </c>
      <c r="C86" s="27" t="s">
        <v>53</v>
      </c>
      <c r="D86" s="28" t="s">
        <v>33</v>
      </c>
      <c r="E86" s="41">
        <v>6.86</v>
      </c>
      <c r="F86" s="36"/>
      <c r="G86" s="36">
        <f t="shared" si="5"/>
        <v>0</v>
      </c>
    </row>
    <row r="87" spans="1:7" ht="76.5">
      <c r="A87" s="38" t="s">
        <v>1485</v>
      </c>
      <c r="B87" s="27" t="s">
        <v>54</v>
      </c>
      <c r="C87" s="37" t="s">
        <v>1337</v>
      </c>
      <c r="D87" s="28" t="s">
        <v>33</v>
      </c>
      <c r="E87" s="41">
        <v>6.86</v>
      </c>
      <c r="F87" s="36"/>
      <c r="G87" s="36">
        <f t="shared" si="5"/>
        <v>0</v>
      </c>
    </row>
    <row r="88" spans="1:7">
      <c r="A88" s="38" t="s">
        <v>1486</v>
      </c>
      <c r="B88" s="27" t="s">
        <v>52</v>
      </c>
      <c r="C88" s="27" t="s">
        <v>55</v>
      </c>
      <c r="D88" s="28" t="s">
        <v>33</v>
      </c>
      <c r="E88" s="41">
        <v>1.65</v>
      </c>
      <c r="F88" s="36"/>
      <c r="G88" s="36">
        <f t="shared" si="5"/>
        <v>0</v>
      </c>
    </row>
    <row r="89" spans="1:7" ht="25.5">
      <c r="A89" s="38" t="s">
        <v>1487</v>
      </c>
      <c r="B89" s="27" t="s">
        <v>54</v>
      </c>
      <c r="C89" s="27" t="s">
        <v>56</v>
      </c>
      <c r="D89" s="28" t="s">
        <v>33</v>
      </c>
      <c r="E89" s="41">
        <v>1.65</v>
      </c>
      <c r="F89" s="36"/>
      <c r="G89" s="36">
        <f t="shared" si="5"/>
        <v>0</v>
      </c>
    </row>
    <row r="90" spans="1:7" ht="25.5">
      <c r="A90" s="38" t="s">
        <v>1488</v>
      </c>
      <c r="B90" s="27" t="s">
        <v>57</v>
      </c>
      <c r="C90" s="27" t="s">
        <v>58</v>
      </c>
      <c r="D90" s="28" t="s">
        <v>59</v>
      </c>
      <c r="E90" s="41">
        <v>8506</v>
      </c>
      <c r="F90" s="36"/>
      <c r="G90" s="36">
        <f t="shared" si="5"/>
        <v>0</v>
      </c>
    </row>
    <row r="91" spans="1:7" s="10" customFormat="1" ht="15">
      <c r="A91" s="25" t="s">
        <v>1405</v>
      </c>
      <c r="B91" s="107" t="s">
        <v>1406</v>
      </c>
      <c r="C91" s="108"/>
      <c r="D91" s="108"/>
      <c r="E91" s="108"/>
      <c r="F91" s="109"/>
      <c r="G91" s="9">
        <f>G92+G100</f>
        <v>0</v>
      </c>
    </row>
    <row r="92" spans="1:7" s="10" customFormat="1" ht="15">
      <c r="A92" s="19" t="s">
        <v>1407</v>
      </c>
      <c r="B92" s="102" t="s">
        <v>1408</v>
      </c>
      <c r="C92" s="103"/>
      <c r="D92" s="20"/>
      <c r="E92" s="40"/>
      <c r="F92" s="21"/>
      <c r="G92" s="22">
        <f>SUM(G93:G99)</f>
        <v>0</v>
      </c>
    </row>
    <row r="93" spans="1:7" ht="25.5">
      <c r="A93" s="38" t="s">
        <v>1489</v>
      </c>
      <c r="B93" s="27" t="s">
        <v>60</v>
      </c>
      <c r="C93" s="27" t="s">
        <v>1338</v>
      </c>
      <c r="D93" s="28" t="s">
        <v>8</v>
      </c>
      <c r="E93" s="41">
        <v>595.1</v>
      </c>
      <c r="F93" s="36"/>
      <c r="G93" s="36">
        <f t="shared" si="5"/>
        <v>0</v>
      </c>
    </row>
    <row r="94" spans="1:7" ht="25.5">
      <c r="A94" s="38" t="s">
        <v>1490</v>
      </c>
      <c r="B94" s="27" t="s">
        <v>1339</v>
      </c>
      <c r="C94" s="27" t="s">
        <v>1340</v>
      </c>
      <c r="D94" s="28" t="s">
        <v>11</v>
      </c>
      <c r="E94" s="41">
        <v>89.27</v>
      </c>
      <c r="F94" s="36"/>
      <c r="G94" s="36">
        <f t="shared" si="5"/>
        <v>0</v>
      </c>
    </row>
    <row r="95" spans="1:7" ht="25.5">
      <c r="A95" s="38" t="s">
        <v>1491</v>
      </c>
      <c r="B95" s="27" t="s">
        <v>61</v>
      </c>
      <c r="C95" s="27" t="s">
        <v>62</v>
      </c>
      <c r="D95" s="28" t="s">
        <v>8</v>
      </c>
      <c r="E95" s="41">
        <v>595.1</v>
      </c>
      <c r="F95" s="36"/>
      <c r="G95" s="36">
        <f t="shared" si="5"/>
        <v>0</v>
      </c>
    </row>
    <row r="96" spans="1:7" ht="25.5">
      <c r="A96" s="38" t="s">
        <v>1492</v>
      </c>
      <c r="B96" s="27" t="s">
        <v>63</v>
      </c>
      <c r="C96" s="27" t="s">
        <v>64</v>
      </c>
      <c r="D96" s="28" t="s">
        <v>8</v>
      </c>
      <c r="E96" s="41">
        <v>595.1</v>
      </c>
      <c r="F96" s="36"/>
      <c r="G96" s="36">
        <f t="shared" si="5"/>
        <v>0</v>
      </c>
    </row>
    <row r="97" spans="1:7" ht="25.5">
      <c r="A97" s="38" t="s">
        <v>1493</v>
      </c>
      <c r="B97" s="27" t="s">
        <v>65</v>
      </c>
      <c r="C97" s="27" t="s">
        <v>66</v>
      </c>
      <c r="D97" s="28" t="s">
        <v>8</v>
      </c>
      <c r="E97" s="41">
        <v>595.1</v>
      </c>
      <c r="F97" s="36"/>
      <c r="G97" s="36">
        <f t="shared" si="5"/>
        <v>0</v>
      </c>
    </row>
    <row r="98" spans="1:7" ht="25.5">
      <c r="A98" s="38" t="s">
        <v>1494</v>
      </c>
      <c r="B98" s="27" t="s">
        <v>1720</v>
      </c>
      <c r="C98" s="27" t="s">
        <v>1341</v>
      </c>
      <c r="D98" s="28" t="s">
        <v>8</v>
      </c>
      <c r="E98" s="41">
        <v>595.1</v>
      </c>
      <c r="F98" s="36"/>
      <c r="G98" s="36">
        <f t="shared" si="5"/>
        <v>0</v>
      </c>
    </row>
    <row r="99" spans="1:7">
      <c r="A99" s="38" t="s">
        <v>1495</v>
      </c>
      <c r="B99" s="27" t="s">
        <v>67</v>
      </c>
      <c r="C99" s="27" t="s">
        <v>1771</v>
      </c>
      <c r="D99" s="28" t="s">
        <v>11</v>
      </c>
      <c r="E99" s="41">
        <v>47.61</v>
      </c>
      <c r="F99" s="36"/>
      <c r="G99" s="36">
        <f t="shared" si="5"/>
        <v>0</v>
      </c>
    </row>
    <row r="100" spans="1:7" s="10" customFormat="1" ht="15">
      <c r="A100" s="19" t="s">
        <v>1409</v>
      </c>
      <c r="B100" s="102" t="s">
        <v>1410</v>
      </c>
      <c r="C100" s="103"/>
      <c r="D100" s="20"/>
      <c r="E100" s="40"/>
      <c r="F100" s="21"/>
      <c r="G100" s="22">
        <f>SUM(G101:G104)</f>
        <v>0</v>
      </c>
    </row>
    <row r="101" spans="1:7" ht="25.5">
      <c r="A101" s="38" t="s">
        <v>1496</v>
      </c>
      <c r="B101" s="27" t="s">
        <v>68</v>
      </c>
      <c r="C101" s="27" t="s">
        <v>69</v>
      </c>
      <c r="D101" s="28" t="s">
        <v>8</v>
      </c>
      <c r="E101" s="41">
        <v>365.84</v>
      </c>
      <c r="F101" s="36"/>
      <c r="G101" s="36">
        <f t="shared" si="5"/>
        <v>0</v>
      </c>
    </row>
    <row r="102" spans="1:7" ht="25.5">
      <c r="A102" s="38" t="s">
        <v>1497</v>
      </c>
      <c r="B102" s="27" t="s">
        <v>65</v>
      </c>
      <c r="C102" s="27" t="s">
        <v>1342</v>
      </c>
      <c r="D102" s="28" t="s">
        <v>8</v>
      </c>
      <c r="E102" s="41">
        <v>365.84</v>
      </c>
      <c r="F102" s="36"/>
      <c r="G102" s="36">
        <f t="shared" si="5"/>
        <v>0</v>
      </c>
    </row>
    <row r="103" spans="1:7" ht="25.5">
      <c r="A103" s="38" t="s">
        <v>1498</v>
      </c>
      <c r="B103" s="27" t="s">
        <v>1721</v>
      </c>
      <c r="C103" s="27" t="s">
        <v>1341</v>
      </c>
      <c r="D103" s="28" t="s">
        <v>8</v>
      </c>
      <c r="E103" s="41">
        <v>365.84</v>
      </c>
      <c r="F103" s="36"/>
      <c r="G103" s="36">
        <f t="shared" si="5"/>
        <v>0</v>
      </c>
    </row>
    <row r="104" spans="1:7">
      <c r="A104" s="38" t="s">
        <v>1499</v>
      </c>
      <c r="B104" s="27" t="s">
        <v>70</v>
      </c>
      <c r="C104" s="27" t="s">
        <v>1343</v>
      </c>
      <c r="D104" s="28" t="s">
        <v>11</v>
      </c>
      <c r="E104" s="41">
        <v>36.58</v>
      </c>
      <c r="F104" s="36"/>
      <c r="G104" s="36">
        <f t="shared" si="5"/>
        <v>0</v>
      </c>
    </row>
    <row r="105" spans="1:7" s="10" customFormat="1" ht="15">
      <c r="A105" s="25" t="s">
        <v>1411</v>
      </c>
      <c r="B105" s="107" t="s">
        <v>1413</v>
      </c>
      <c r="C105" s="108"/>
      <c r="D105" s="108"/>
      <c r="E105" s="108"/>
      <c r="F105" s="109"/>
      <c r="G105" s="9">
        <f>G106+G118</f>
        <v>0</v>
      </c>
    </row>
    <row r="106" spans="1:7" s="10" customFormat="1" ht="15">
      <c r="A106" s="19" t="s">
        <v>1412</v>
      </c>
      <c r="B106" s="102" t="s">
        <v>1414</v>
      </c>
      <c r="C106" s="103"/>
      <c r="D106" s="20"/>
      <c r="E106" s="40"/>
      <c r="F106" s="21"/>
      <c r="G106" s="22">
        <f>SUM(G107:G117)</f>
        <v>0</v>
      </c>
    </row>
    <row r="107" spans="1:7" ht="25.5">
      <c r="A107" s="38" t="s">
        <v>1500</v>
      </c>
      <c r="B107" s="27" t="s">
        <v>68</v>
      </c>
      <c r="C107" s="27" t="s">
        <v>69</v>
      </c>
      <c r="D107" s="28" t="s">
        <v>8</v>
      </c>
      <c r="E107" s="41">
        <v>481.98</v>
      </c>
      <c r="F107" s="36"/>
      <c r="G107" s="36">
        <f t="shared" si="5"/>
        <v>0</v>
      </c>
    </row>
    <row r="108" spans="1:7" ht="25.5">
      <c r="A108" s="38" t="s">
        <v>1501</v>
      </c>
      <c r="B108" s="27" t="s">
        <v>71</v>
      </c>
      <c r="C108" s="27" t="s">
        <v>1344</v>
      </c>
      <c r="D108" s="28" t="s">
        <v>8</v>
      </c>
      <c r="E108" s="41">
        <v>481.98</v>
      </c>
      <c r="F108" s="36"/>
      <c r="G108" s="36">
        <f t="shared" si="5"/>
        <v>0</v>
      </c>
    </row>
    <row r="109" spans="1:7" ht="25.5">
      <c r="A109" s="38" t="s">
        <v>1502</v>
      </c>
      <c r="B109" s="27" t="s">
        <v>72</v>
      </c>
      <c r="C109" s="27" t="s">
        <v>1345</v>
      </c>
      <c r="D109" s="28" t="s">
        <v>8</v>
      </c>
      <c r="E109" s="41">
        <v>481.98</v>
      </c>
      <c r="F109" s="36"/>
      <c r="G109" s="36">
        <f t="shared" si="5"/>
        <v>0</v>
      </c>
    </row>
    <row r="110" spans="1:7" ht="38.25">
      <c r="A110" s="38" t="s">
        <v>1503</v>
      </c>
      <c r="B110" s="27" t="s">
        <v>71</v>
      </c>
      <c r="C110" s="27" t="s">
        <v>1772</v>
      </c>
      <c r="D110" s="28" t="s">
        <v>8</v>
      </c>
      <c r="E110" s="41">
        <v>481.98</v>
      </c>
      <c r="F110" s="36"/>
      <c r="G110" s="36">
        <f t="shared" si="5"/>
        <v>0</v>
      </c>
    </row>
    <row r="111" spans="1:7" ht="25.5">
      <c r="A111" s="38" t="s">
        <v>1504</v>
      </c>
      <c r="B111" s="27" t="s">
        <v>73</v>
      </c>
      <c r="C111" s="27" t="s">
        <v>74</v>
      </c>
      <c r="D111" s="28" t="s">
        <v>8</v>
      </c>
      <c r="E111" s="41">
        <v>481.98</v>
      </c>
      <c r="F111" s="36"/>
      <c r="G111" s="36">
        <f t="shared" si="5"/>
        <v>0</v>
      </c>
    </row>
    <row r="112" spans="1:7" ht="25.5">
      <c r="A112" s="38" t="s">
        <v>1505</v>
      </c>
      <c r="B112" s="27" t="s">
        <v>75</v>
      </c>
      <c r="C112" s="27" t="s">
        <v>1346</v>
      </c>
      <c r="D112" s="28" t="s">
        <v>8</v>
      </c>
      <c r="E112" s="41">
        <v>481.98</v>
      </c>
      <c r="F112" s="36"/>
      <c r="G112" s="36">
        <f t="shared" ref="G112:G187" si="8">E112*F112</f>
        <v>0</v>
      </c>
    </row>
    <row r="113" spans="1:7">
      <c r="A113" s="38" t="s">
        <v>1506</v>
      </c>
      <c r="B113" s="27" t="s">
        <v>76</v>
      </c>
      <c r="C113" s="27" t="s">
        <v>77</v>
      </c>
      <c r="D113" s="28" t="s">
        <v>11</v>
      </c>
      <c r="E113" s="41">
        <v>2.4300000000000002</v>
      </c>
      <c r="F113" s="36"/>
      <c r="G113" s="36">
        <f t="shared" si="8"/>
        <v>0</v>
      </c>
    </row>
    <row r="114" spans="1:7">
      <c r="A114" s="38" t="s">
        <v>1507</v>
      </c>
      <c r="B114" s="27" t="s">
        <v>78</v>
      </c>
      <c r="C114" s="27" t="s">
        <v>1347</v>
      </c>
      <c r="D114" s="28" t="s">
        <v>38</v>
      </c>
      <c r="E114" s="41">
        <f>7*8.8+4*4.5</f>
        <v>79.599999999999994</v>
      </c>
      <c r="F114" s="36"/>
      <c r="G114" s="36">
        <f t="shared" si="8"/>
        <v>0</v>
      </c>
    </row>
    <row r="115" spans="1:7" ht="25.5">
      <c r="A115" s="38" t="s">
        <v>1508</v>
      </c>
      <c r="B115" s="27" t="s">
        <v>79</v>
      </c>
      <c r="C115" s="27" t="s">
        <v>1348</v>
      </c>
      <c r="D115" s="28" t="s">
        <v>38</v>
      </c>
      <c r="E115" s="41">
        <v>66.94</v>
      </c>
      <c r="F115" s="36"/>
      <c r="G115" s="36">
        <f t="shared" si="8"/>
        <v>0</v>
      </c>
    </row>
    <row r="116" spans="1:7" ht="24" customHeight="1">
      <c r="A116" s="38" t="s">
        <v>1509</v>
      </c>
      <c r="B116" s="27" t="s">
        <v>80</v>
      </c>
      <c r="C116" s="27" t="s">
        <v>1349</v>
      </c>
      <c r="D116" s="28" t="s">
        <v>8</v>
      </c>
      <c r="E116" s="41">
        <v>141.68</v>
      </c>
      <c r="F116" s="36"/>
      <c r="G116" s="36">
        <f t="shared" si="8"/>
        <v>0</v>
      </c>
    </row>
    <row r="117" spans="1:7">
      <c r="A117" s="38" t="s">
        <v>1510</v>
      </c>
      <c r="B117" s="27" t="s">
        <v>81</v>
      </c>
      <c r="C117" s="27" t="s">
        <v>82</v>
      </c>
      <c r="D117" s="28" t="s">
        <v>83</v>
      </c>
      <c r="E117" s="41">
        <v>2</v>
      </c>
      <c r="F117" s="36"/>
      <c r="G117" s="36">
        <f t="shared" si="8"/>
        <v>0</v>
      </c>
    </row>
    <row r="118" spans="1:7" s="10" customFormat="1" ht="15">
      <c r="A118" s="19" t="s">
        <v>1415</v>
      </c>
      <c r="B118" s="102" t="s">
        <v>1416</v>
      </c>
      <c r="C118" s="103"/>
      <c r="D118" s="20"/>
      <c r="E118" s="40"/>
      <c r="F118" s="21"/>
      <c r="G118" s="22">
        <f>SUM(G119:G129)</f>
        <v>0</v>
      </c>
    </row>
    <row r="119" spans="1:7" ht="25.5">
      <c r="A119" s="38" t="s">
        <v>1511</v>
      </c>
      <c r="B119" s="27" t="s">
        <v>84</v>
      </c>
      <c r="C119" s="27" t="s">
        <v>1350</v>
      </c>
      <c r="D119" s="28" t="s">
        <v>8</v>
      </c>
      <c r="E119" s="41">
        <v>191.87</v>
      </c>
      <c r="F119" s="36"/>
      <c r="G119" s="36">
        <f t="shared" si="8"/>
        <v>0</v>
      </c>
    </row>
    <row r="120" spans="1:7" ht="25.5">
      <c r="A120" s="38" t="s">
        <v>1512</v>
      </c>
      <c r="B120" s="27" t="s">
        <v>85</v>
      </c>
      <c r="C120" s="27" t="s">
        <v>1351</v>
      </c>
      <c r="D120" s="28" t="s">
        <v>8</v>
      </c>
      <c r="E120" s="41">
        <v>22.07</v>
      </c>
      <c r="F120" s="36"/>
      <c r="G120" s="36">
        <f t="shared" si="8"/>
        <v>0</v>
      </c>
    </row>
    <row r="121" spans="1:7">
      <c r="A121" s="38" t="s">
        <v>1513</v>
      </c>
      <c r="B121" s="27" t="s">
        <v>73</v>
      </c>
      <c r="C121" s="27" t="s">
        <v>86</v>
      </c>
      <c r="D121" s="28" t="s">
        <v>8</v>
      </c>
      <c r="E121" s="41">
        <v>213.94</v>
      </c>
      <c r="F121" s="36"/>
      <c r="G121" s="36">
        <f t="shared" si="8"/>
        <v>0</v>
      </c>
    </row>
    <row r="122" spans="1:7" ht="25.5">
      <c r="A122" s="38" t="s">
        <v>1514</v>
      </c>
      <c r="B122" s="27" t="s">
        <v>71</v>
      </c>
      <c r="C122" s="27" t="s">
        <v>1344</v>
      </c>
      <c r="D122" s="28" t="s">
        <v>8</v>
      </c>
      <c r="E122" s="41">
        <v>213.94</v>
      </c>
      <c r="F122" s="36"/>
      <c r="G122" s="36">
        <f t="shared" si="8"/>
        <v>0</v>
      </c>
    </row>
    <row r="123" spans="1:7" ht="25.5">
      <c r="A123" s="38" t="s">
        <v>1515</v>
      </c>
      <c r="B123" s="27" t="s">
        <v>72</v>
      </c>
      <c r="C123" s="27" t="s">
        <v>1352</v>
      </c>
      <c r="D123" s="28" t="s">
        <v>8</v>
      </c>
      <c r="E123" s="41">
        <v>213.94</v>
      </c>
      <c r="F123" s="36"/>
      <c r="G123" s="36">
        <f t="shared" si="8"/>
        <v>0</v>
      </c>
    </row>
    <row r="124" spans="1:7" ht="25.5">
      <c r="A124" s="38" t="s">
        <v>1516</v>
      </c>
      <c r="B124" s="27" t="s">
        <v>73</v>
      </c>
      <c r="C124" s="27" t="s">
        <v>74</v>
      </c>
      <c r="D124" s="28" t="s">
        <v>8</v>
      </c>
      <c r="E124" s="41">
        <v>213.94</v>
      </c>
      <c r="F124" s="36"/>
      <c r="G124" s="36">
        <f t="shared" si="8"/>
        <v>0</v>
      </c>
    </row>
    <row r="125" spans="1:7" ht="25.5">
      <c r="A125" s="38" t="s">
        <v>1517</v>
      </c>
      <c r="B125" s="27" t="s">
        <v>75</v>
      </c>
      <c r="C125" s="27" t="s">
        <v>1346</v>
      </c>
      <c r="D125" s="28" t="s">
        <v>8</v>
      </c>
      <c r="E125" s="41">
        <v>213.94</v>
      </c>
      <c r="F125" s="36"/>
      <c r="G125" s="36">
        <f t="shared" si="8"/>
        <v>0</v>
      </c>
    </row>
    <row r="126" spans="1:7">
      <c r="A126" s="38" t="s">
        <v>1518</v>
      </c>
      <c r="B126" s="27" t="s">
        <v>80</v>
      </c>
      <c r="C126" s="27" t="s">
        <v>87</v>
      </c>
      <c r="D126" s="28" t="s">
        <v>8</v>
      </c>
      <c r="E126" s="41">
        <v>52.76</v>
      </c>
      <c r="F126" s="36"/>
      <c r="G126" s="36">
        <f t="shared" si="8"/>
        <v>0</v>
      </c>
    </row>
    <row r="127" spans="1:7">
      <c r="A127" s="38" t="s">
        <v>1519</v>
      </c>
      <c r="B127" s="27" t="s">
        <v>78</v>
      </c>
      <c r="C127" s="27" t="s">
        <v>1347</v>
      </c>
      <c r="D127" s="28" t="s">
        <v>38</v>
      </c>
      <c r="E127" s="41">
        <v>32.9</v>
      </c>
      <c r="F127" s="36"/>
      <c r="G127" s="36">
        <f t="shared" si="8"/>
        <v>0</v>
      </c>
    </row>
    <row r="128" spans="1:7" ht="25.5">
      <c r="A128" s="38" t="s">
        <v>1520</v>
      </c>
      <c r="B128" s="27" t="s">
        <v>79</v>
      </c>
      <c r="C128" s="27" t="s">
        <v>1348</v>
      </c>
      <c r="D128" s="28" t="s">
        <v>38</v>
      </c>
      <c r="E128" s="41">
        <v>17.7</v>
      </c>
      <c r="F128" s="36"/>
      <c r="G128" s="36">
        <f t="shared" si="8"/>
        <v>0</v>
      </c>
    </row>
    <row r="129" spans="1:7" ht="38.25">
      <c r="A129" s="38" t="s">
        <v>1521</v>
      </c>
      <c r="B129" s="27" t="s">
        <v>80</v>
      </c>
      <c r="C129" s="27" t="s">
        <v>1349</v>
      </c>
      <c r="D129" s="28" t="s">
        <v>8</v>
      </c>
      <c r="E129" s="41">
        <v>101.96</v>
      </c>
      <c r="F129" s="36"/>
      <c r="G129" s="36">
        <f t="shared" si="8"/>
        <v>0</v>
      </c>
    </row>
    <row r="130" spans="1:7" s="10" customFormat="1" ht="15">
      <c r="A130" s="25" t="s">
        <v>1417</v>
      </c>
      <c r="B130" s="107" t="s">
        <v>1418</v>
      </c>
      <c r="C130" s="108"/>
      <c r="D130" s="108"/>
      <c r="E130" s="108"/>
      <c r="F130" s="109"/>
      <c r="G130" s="9">
        <f>SUM(G131:G147)</f>
        <v>0</v>
      </c>
    </row>
    <row r="131" spans="1:7" ht="25.5">
      <c r="A131" s="38" t="s">
        <v>1522</v>
      </c>
      <c r="B131" s="27" t="s">
        <v>88</v>
      </c>
      <c r="C131" s="27" t="s">
        <v>1708</v>
      </c>
      <c r="D131" s="28" t="s">
        <v>8</v>
      </c>
      <c r="E131" s="41">
        <v>1.8</v>
      </c>
      <c r="F131" s="36"/>
      <c r="G131" s="36">
        <f t="shared" si="8"/>
        <v>0</v>
      </c>
    </row>
    <row r="132" spans="1:7" ht="25.5">
      <c r="A132" s="38" t="s">
        <v>1523</v>
      </c>
      <c r="B132" s="27" t="s">
        <v>88</v>
      </c>
      <c r="C132" s="27" t="s">
        <v>1709</v>
      </c>
      <c r="D132" s="28" t="s">
        <v>8</v>
      </c>
      <c r="E132" s="41">
        <v>9.7200000000000006</v>
      </c>
      <c r="F132" s="36"/>
      <c r="G132" s="36">
        <f t="shared" ref="G132" si="9">E132*F132</f>
        <v>0</v>
      </c>
    </row>
    <row r="133" spans="1:7" ht="38.25">
      <c r="A133" s="38" t="s">
        <v>1524</v>
      </c>
      <c r="B133" s="27" t="s">
        <v>89</v>
      </c>
      <c r="C133" s="27" t="s">
        <v>1710</v>
      </c>
      <c r="D133" s="28" t="s">
        <v>8</v>
      </c>
      <c r="E133" s="41">
        <v>110.25</v>
      </c>
      <c r="F133" s="36"/>
      <c r="G133" s="36">
        <f t="shared" si="8"/>
        <v>0</v>
      </c>
    </row>
    <row r="134" spans="1:7">
      <c r="A134" s="38" t="s">
        <v>1525</v>
      </c>
      <c r="B134" s="27" t="s">
        <v>89</v>
      </c>
      <c r="C134" s="37" t="s">
        <v>1705</v>
      </c>
      <c r="D134" s="28" t="s">
        <v>8</v>
      </c>
      <c r="E134" s="41">
        <f>3.69*1.05*2*2+4.74*1.05*2</f>
        <v>25.45</v>
      </c>
      <c r="F134" s="36"/>
      <c r="G134" s="36">
        <f t="shared" si="8"/>
        <v>0</v>
      </c>
    </row>
    <row r="135" spans="1:7" ht="38.25">
      <c r="A135" s="38" t="s">
        <v>1526</v>
      </c>
      <c r="B135" s="27" t="s">
        <v>90</v>
      </c>
      <c r="C135" s="27" t="s">
        <v>1789</v>
      </c>
      <c r="D135" s="28" t="s">
        <v>8</v>
      </c>
      <c r="E135" s="41">
        <v>60.9</v>
      </c>
      <c r="F135" s="36"/>
      <c r="G135" s="36">
        <f t="shared" ref="G135" si="10">E135*F135</f>
        <v>0</v>
      </c>
    </row>
    <row r="136" spans="1:7" ht="38.25">
      <c r="A136" s="38" t="s">
        <v>1527</v>
      </c>
      <c r="B136" s="27" t="s">
        <v>90</v>
      </c>
      <c r="C136" s="27" t="s">
        <v>1790</v>
      </c>
      <c r="D136" s="28" t="s">
        <v>8</v>
      </c>
      <c r="E136" s="41">
        <v>4.62</v>
      </c>
      <c r="F136" s="36"/>
      <c r="G136" s="36">
        <f t="shared" si="8"/>
        <v>0</v>
      </c>
    </row>
    <row r="137" spans="1:7" ht="51">
      <c r="A137" s="38" t="s">
        <v>1528</v>
      </c>
      <c r="B137" s="27" t="s">
        <v>90</v>
      </c>
      <c r="C137" s="27" t="s">
        <v>1791</v>
      </c>
      <c r="D137" s="28" t="s">
        <v>8</v>
      </c>
      <c r="E137" s="41">
        <v>12.6</v>
      </c>
      <c r="F137" s="36"/>
      <c r="G137" s="36">
        <f t="shared" si="8"/>
        <v>0</v>
      </c>
    </row>
    <row r="138" spans="1:7" ht="38.25">
      <c r="A138" s="38" t="s">
        <v>1529</v>
      </c>
      <c r="B138" s="27" t="s">
        <v>91</v>
      </c>
      <c r="C138" s="27" t="s">
        <v>1792</v>
      </c>
      <c r="D138" s="28" t="s">
        <v>8</v>
      </c>
      <c r="E138" s="41">
        <v>11.61</v>
      </c>
      <c r="F138" s="36"/>
      <c r="G138" s="36">
        <f t="shared" ref="G138" si="11">E138*F138</f>
        <v>0</v>
      </c>
    </row>
    <row r="139" spans="1:7" ht="38.25">
      <c r="A139" s="38" t="s">
        <v>1530</v>
      </c>
      <c r="B139" s="27" t="s">
        <v>91</v>
      </c>
      <c r="C139" s="27" t="s">
        <v>1793</v>
      </c>
      <c r="D139" s="28" t="s">
        <v>8</v>
      </c>
      <c r="E139" s="41">
        <v>17.2</v>
      </c>
      <c r="F139" s="36"/>
      <c r="G139" s="36">
        <f t="shared" si="8"/>
        <v>0</v>
      </c>
    </row>
    <row r="140" spans="1:7" ht="38.25">
      <c r="A140" s="38" t="s">
        <v>1531</v>
      </c>
      <c r="B140" s="27" t="s">
        <v>91</v>
      </c>
      <c r="C140" s="27" t="s">
        <v>1794</v>
      </c>
      <c r="D140" s="28" t="s">
        <v>8</v>
      </c>
      <c r="E140" s="41">
        <v>3.44</v>
      </c>
      <c r="F140" s="36"/>
      <c r="G140" s="36">
        <f t="shared" ref="G140:G141" si="12">E140*F140</f>
        <v>0</v>
      </c>
    </row>
    <row r="141" spans="1:7" ht="25.5">
      <c r="A141" s="38" t="s">
        <v>1532</v>
      </c>
      <c r="B141" s="27" t="s">
        <v>91</v>
      </c>
      <c r="C141" s="27" t="s">
        <v>1795</v>
      </c>
      <c r="D141" s="28" t="s">
        <v>8</v>
      </c>
      <c r="E141" s="41">
        <v>3.01</v>
      </c>
      <c r="F141" s="36"/>
      <c r="G141" s="36">
        <f t="shared" si="12"/>
        <v>0</v>
      </c>
    </row>
    <row r="142" spans="1:7" ht="25.5">
      <c r="A142" s="38" t="s">
        <v>1704</v>
      </c>
      <c r="B142" s="27" t="s">
        <v>91</v>
      </c>
      <c r="C142" s="27" t="s">
        <v>1796</v>
      </c>
      <c r="D142" s="28" t="s">
        <v>8</v>
      </c>
      <c r="E142" s="41">
        <v>4.7300000000000004</v>
      </c>
      <c r="F142" s="36"/>
      <c r="G142" s="36">
        <f t="shared" si="8"/>
        <v>0</v>
      </c>
    </row>
    <row r="143" spans="1:7" ht="25.5">
      <c r="A143" s="38" t="s">
        <v>1711</v>
      </c>
      <c r="B143" s="27" t="s">
        <v>92</v>
      </c>
      <c r="C143" s="27" t="s">
        <v>1797</v>
      </c>
      <c r="D143" s="28" t="s">
        <v>8</v>
      </c>
      <c r="E143" s="41">
        <v>4.2</v>
      </c>
      <c r="F143" s="36"/>
      <c r="G143" s="36">
        <f t="shared" si="8"/>
        <v>0</v>
      </c>
    </row>
    <row r="144" spans="1:7" ht="25.5">
      <c r="A144" s="38" t="s">
        <v>1712</v>
      </c>
      <c r="B144" s="27" t="s">
        <v>93</v>
      </c>
      <c r="C144" s="27" t="s">
        <v>1798</v>
      </c>
      <c r="D144" s="28" t="s">
        <v>8</v>
      </c>
      <c r="E144" s="41">
        <v>15.48</v>
      </c>
      <c r="F144" s="36"/>
      <c r="G144" s="36">
        <f t="shared" si="8"/>
        <v>0</v>
      </c>
    </row>
    <row r="145" spans="1:7">
      <c r="A145" s="38" t="s">
        <v>1713</v>
      </c>
      <c r="B145" s="27" t="s">
        <v>1702</v>
      </c>
      <c r="C145" s="27" t="s">
        <v>1706</v>
      </c>
      <c r="D145" s="28" t="s">
        <v>1707</v>
      </c>
      <c r="E145" s="41">
        <v>1</v>
      </c>
      <c r="F145" s="36"/>
      <c r="G145" s="36">
        <f t="shared" si="8"/>
        <v>0</v>
      </c>
    </row>
    <row r="146" spans="1:7" ht="25.5">
      <c r="A146" s="38" t="s">
        <v>1714</v>
      </c>
      <c r="B146" s="27" t="s">
        <v>94</v>
      </c>
      <c r="C146" s="27" t="s">
        <v>95</v>
      </c>
      <c r="D146" s="28" t="s">
        <v>38</v>
      </c>
      <c r="E146" s="41">
        <v>94.34</v>
      </c>
      <c r="F146" s="36"/>
      <c r="G146" s="36">
        <f t="shared" si="8"/>
        <v>0</v>
      </c>
    </row>
    <row r="147" spans="1:7" ht="25.5">
      <c r="A147" s="38" t="s">
        <v>1715</v>
      </c>
      <c r="B147" s="27" t="s">
        <v>96</v>
      </c>
      <c r="C147" s="27" t="s">
        <v>97</v>
      </c>
      <c r="D147" s="28" t="s">
        <v>38</v>
      </c>
      <c r="E147" s="41">
        <v>94.34</v>
      </c>
      <c r="F147" s="36"/>
      <c r="G147" s="36">
        <f t="shared" si="8"/>
        <v>0</v>
      </c>
    </row>
    <row r="148" spans="1:7" s="10" customFormat="1" ht="15">
      <c r="A148" s="25" t="s">
        <v>1419</v>
      </c>
      <c r="B148" s="107" t="s">
        <v>1420</v>
      </c>
      <c r="C148" s="108"/>
      <c r="D148" s="108"/>
      <c r="E148" s="108"/>
      <c r="F148" s="109"/>
      <c r="G148" s="9">
        <f>G149+G170</f>
        <v>0</v>
      </c>
    </row>
    <row r="149" spans="1:7" s="10" customFormat="1" ht="15">
      <c r="A149" s="19" t="s">
        <v>1421</v>
      </c>
      <c r="B149" s="102" t="s">
        <v>1422</v>
      </c>
      <c r="C149" s="103"/>
      <c r="D149" s="20"/>
      <c r="E149" s="40"/>
      <c r="F149" s="21"/>
      <c r="G149" s="22">
        <f>SUM(G150:G169)</f>
        <v>0</v>
      </c>
    </row>
    <row r="150" spans="1:7" ht="25.5">
      <c r="A150" s="38" t="s">
        <v>1533</v>
      </c>
      <c r="B150" s="27" t="s">
        <v>98</v>
      </c>
      <c r="C150" s="27" t="s">
        <v>1773</v>
      </c>
      <c r="D150" s="28" t="s">
        <v>38</v>
      </c>
      <c r="E150" s="41">
        <v>32.619999999999997</v>
      </c>
      <c r="F150" s="36"/>
      <c r="G150" s="36">
        <f t="shared" si="8"/>
        <v>0</v>
      </c>
    </row>
    <row r="151" spans="1:7" ht="25.5">
      <c r="A151" s="38" t="s">
        <v>1534</v>
      </c>
      <c r="B151" s="27" t="s">
        <v>99</v>
      </c>
      <c r="C151" s="27" t="s">
        <v>1353</v>
      </c>
      <c r="D151" s="28" t="s">
        <v>8</v>
      </c>
      <c r="E151" s="41">
        <v>125.29</v>
      </c>
      <c r="F151" s="36"/>
      <c r="G151" s="36">
        <f t="shared" si="8"/>
        <v>0</v>
      </c>
    </row>
    <row r="152" spans="1:7" ht="38.25">
      <c r="A152" s="38" t="s">
        <v>1535</v>
      </c>
      <c r="B152" s="27" t="s">
        <v>100</v>
      </c>
      <c r="C152" s="27" t="s">
        <v>1774</v>
      </c>
      <c r="D152" s="28" t="s">
        <v>12</v>
      </c>
      <c r="E152" s="41">
        <v>1002.32</v>
      </c>
      <c r="F152" s="36"/>
      <c r="G152" s="36">
        <f t="shared" si="8"/>
        <v>0</v>
      </c>
    </row>
    <row r="153" spans="1:7" ht="25.5">
      <c r="A153" s="38" t="s">
        <v>1536</v>
      </c>
      <c r="B153" s="27" t="s">
        <v>101</v>
      </c>
      <c r="C153" s="27" t="s">
        <v>102</v>
      </c>
      <c r="D153" s="28" t="s">
        <v>8</v>
      </c>
      <c r="E153" s="41">
        <v>4.9000000000000004</v>
      </c>
      <c r="F153" s="36"/>
      <c r="G153" s="36">
        <f t="shared" si="8"/>
        <v>0</v>
      </c>
    </row>
    <row r="154" spans="1:7" ht="25.5">
      <c r="A154" s="38" t="s">
        <v>1537</v>
      </c>
      <c r="B154" s="27" t="s">
        <v>103</v>
      </c>
      <c r="C154" s="27" t="s">
        <v>104</v>
      </c>
      <c r="D154" s="28" t="s">
        <v>38</v>
      </c>
      <c r="E154" s="41">
        <v>33.700000000000003</v>
      </c>
      <c r="F154" s="36"/>
      <c r="G154" s="36">
        <f t="shared" si="8"/>
        <v>0</v>
      </c>
    </row>
    <row r="155" spans="1:7" ht="25.5">
      <c r="A155" s="38" t="s">
        <v>1538</v>
      </c>
      <c r="B155" s="27" t="s">
        <v>105</v>
      </c>
      <c r="C155" s="27" t="s">
        <v>1775</v>
      </c>
      <c r="D155" s="28" t="s">
        <v>8</v>
      </c>
      <c r="E155" s="41">
        <v>6.13</v>
      </c>
      <c r="F155" s="36"/>
      <c r="G155" s="36">
        <f t="shared" si="8"/>
        <v>0</v>
      </c>
    </row>
    <row r="156" spans="1:7" ht="25.5">
      <c r="A156" s="38" t="s">
        <v>1539</v>
      </c>
      <c r="B156" s="27" t="s">
        <v>106</v>
      </c>
      <c r="C156" s="27" t="s">
        <v>107</v>
      </c>
      <c r="D156" s="28" t="s">
        <v>38</v>
      </c>
      <c r="E156" s="41">
        <v>95.99</v>
      </c>
      <c r="F156" s="36"/>
      <c r="G156" s="36">
        <f t="shared" si="8"/>
        <v>0</v>
      </c>
    </row>
    <row r="157" spans="1:7" ht="25.5">
      <c r="A157" s="38" t="s">
        <v>1540</v>
      </c>
      <c r="B157" s="27" t="s">
        <v>108</v>
      </c>
      <c r="C157" s="27" t="s">
        <v>109</v>
      </c>
      <c r="D157" s="28" t="s">
        <v>8</v>
      </c>
      <c r="E157" s="41">
        <v>589.95000000000005</v>
      </c>
      <c r="F157" s="36"/>
      <c r="G157" s="36">
        <f t="shared" si="8"/>
        <v>0</v>
      </c>
    </row>
    <row r="158" spans="1:7" ht="38.25">
      <c r="A158" s="38" t="s">
        <v>1541</v>
      </c>
      <c r="B158" s="27" t="s">
        <v>110</v>
      </c>
      <c r="C158" s="27" t="s">
        <v>111</v>
      </c>
      <c r="D158" s="28" t="s">
        <v>12</v>
      </c>
      <c r="E158" s="41">
        <v>4719.6000000000004</v>
      </c>
      <c r="F158" s="36"/>
      <c r="G158" s="36">
        <f t="shared" si="8"/>
        <v>0</v>
      </c>
    </row>
    <row r="159" spans="1:7" ht="38.25">
      <c r="A159" s="38" t="s">
        <v>1542</v>
      </c>
      <c r="B159" s="27" t="s">
        <v>108</v>
      </c>
      <c r="C159" s="27" t="s">
        <v>112</v>
      </c>
      <c r="D159" s="28" t="s">
        <v>8</v>
      </c>
      <c r="E159" s="41">
        <v>61.34</v>
      </c>
      <c r="F159" s="36"/>
      <c r="G159" s="36">
        <f t="shared" si="8"/>
        <v>0</v>
      </c>
    </row>
    <row r="160" spans="1:7" ht="25.5">
      <c r="A160" s="38" t="s">
        <v>1543</v>
      </c>
      <c r="B160" s="27" t="s">
        <v>113</v>
      </c>
      <c r="C160" s="27" t="s">
        <v>114</v>
      </c>
      <c r="D160" s="28" t="s">
        <v>8</v>
      </c>
      <c r="E160" s="41">
        <v>70.5</v>
      </c>
      <c r="F160" s="36"/>
      <c r="G160" s="36">
        <f t="shared" si="8"/>
        <v>0</v>
      </c>
    </row>
    <row r="161" spans="1:7" ht="25.5">
      <c r="A161" s="38" t="s">
        <v>1544</v>
      </c>
      <c r="B161" s="27" t="s">
        <v>115</v>
      </c>
      <c r="C161" s="27" t="s">
        <v>116</v>
      </c>
      <c r="D161" s="28" t="s">
        <v>38</v>
      </c>
      <c r="E161" s="41">
        <v>264.89999999999998</v>
      </c>
      <c r="F161" s="36"/>
      <c r="G161" s="36">
        <f t="shared" si="8"/>
        <v>0</v>
      </c>
    </row>
    <row r="162" spans="1:7" ht="25.5">
      <c r="A162" s="38" t="s">
        <v>1545</v>
      </c>
      <c r="B162" s="27" t="s">
        <v>117</v>
      </c>
      <c r="C162" s="27" t="s">
        <v>118</v>
      </c>
      <c r="D162" s="28" t="s">
        <v>8</v>
      </c>
      <c r="E162" s="41">
        <v>74.150000000000006</v>
      </c>
      <c r="F162" s="36"/>
      <c r="G162" s="36">
        <f t="shared" si="8"/>
        <v>0</v>
      </c>
    </row>
    <row r="163" spans="1:7" ht="25.5">
      <c r="A163" s="38" t="s">
        <v>1546</v>
      </c>
      <c r="B163" s="27" t="s">
        <v>119</v>
      </c>
      <c r="C163" s="27" t="s">
        <v>120</v>
      </c>
      <c r="D163" s="28" t="s">
        <v>8</v>
      </c>
      <c r="E163" s="41">
        <v>614.03</v>
      </c>
      <c r="F163" s="36"/>
      <c r="G163" s="36">
        <f t="shared" si="8"/>
        <v>0</v>
      </c>
    </row>
    <row r="164" spans="1:7" ht="25.5">
      <c r="A164" s="38" t="s">
        <v>1547</v>
      </c>
      <c r="B164" s="27" t="s">
        <v>121</v>
      </c>
      <c r="C164" s="27" t="s">
        <v>122</v>
      </c>
      <c r="D164" s="28" t="s">
        <v>8</v>
      </c>
      <c r="E164" s="41">
        <v>125.29</v>
      </c>
      <c r="F164" s="36"/>
      <c r="G164" s="36">
        <f t="shared" si="8"/>
        <v>0</v>
      </c>
    </row>
    <row r="165" spans="1:7" ht="25.5">
      <c r="A165" s="38" t="s">
        <v>1548</v>
      </c>
      <c r="B165" s="27" t="s">
        <v>124</v>
      </c>
      <c r="C165" s="27" t="s">
        <v>125</v>
      </c>
      <c r="D165" s="28" t="s">
        <v>38</v>
      </c>
      <c r="E165" s="41">
        <v>73.510000000000005</v>
      </c>
      <c r="F165" s="36"/>
      <c r="G165" s="36">
        <f>E165*F165</f>
        <v>0</v>
      </c>
    </row>
    <row r="166" spans="1:7" ht="25.5">
      <c r="A166" s="38" t="s">
        <v>1549</v>
      </c>
      <c r="B166" s="27" t="s">
        <v>123</v>
      </c>
      <c r="C166" s="27" t="s">
        <v>1778</v>
      </c>
      <c r="D166" s="28" t="s">
        <v>8</v>
      </c>
      <c r="E166" s="41">
        <f>851.98+33.93</f>
        <v>885.91</v>
      </c>
      <c r="F166" s="36"/>
      <c r="G166" s="36">
        <f t="shared" si="8"/>
        <v>0</v>
      </c>
    </row>
    <row r="167" spans="1:7" ht="25.5">
      <c r="A167" s="38" t="s">
        <v>1550</v>
      </c>
      <c r="B167" s="27" t="s">
        <v>1779</v>
      </c>
      <c r="C167" s="27" t="s">
        <v>1799</v>
      </c>
      <c r="D167" s="28" t="s">
        <v>8</v>
      </c>
      <c r="E167" s="41">
        <v>885.91</v>
      </c>
      <c r="F167" s="36"/>
      <c r="G167" s="36">
        <f t="shared" si="8"/>
        <v>0</v>
      </c>
    </row>
    <row r="168" spans="1:7" ht="25.5">
      <c r="A168" s="38" t="s">
        <v>1551</v>
      </c>
      <c r="B168" s="27" t="s">
        <v>81</v>
      </c>
      <c r="C168" s="27" t="s">
        <v>1722</v>
      </c>
      <c r="D168" s="28" t="s">
        <v>38</v>
      </c>
      <c r="E168" s="41">
        <v>10.199999999999999</v>
      </c>
      <c r="F168" s="36"/>
      <c r="G168" s="36">
        <f t="shared" si="8"/>
        <v>0</v>
      </c>
    </row>
    <row r="169" spans="1:7" ht="25.5">
      <c r="A169" s="38" t="s">
        <v>1552</v>
      </c>
      <c r="B169" s="27" t="s">
        <v>99</v>
      </c>
      <c r="C169" s="27" t="s">
        <v>1354</v>
      </c>
      <c r="D169" s="28" t="s">
        <v>8</v>
      </c>
      <c r="E169" s="41">
        <v>63.75</v>
      </c>
      <c r="F169" s="36"/>
      <c r="G169" s="36">
        <f t="shared" si="8"/>
        <v>0</v>
      </c>
    </row>
    <row r="170" spans="1:7" s="10" customFormat="1" ht="15">
      <c r="A170" s="19" t="s">
        <v>1423</v>
      </c>
      <c r="B170" s="102" t="s">
        <v>1663</v>
      </c>
      <c r="C170" s="103"/>
      <c r="D170" s="20"/>
      <c r="E170" s="40"/>
      <c r="F170" s="21"/>
      <c r="G170" s="22">
        <f>G171+G188</f>
        <v>0</v>
      </c>
    </row>
    <row r="171" spans="1:7" s="10" customFormat="1" ht="15">
      <c r="A171" s="32" t="s">
        <v>1424</v>
      </c>
      <c r="B171" s="116" t="s">
        <v>1425</v>
      </c>
      <c r="C171" s="117"/>
      <c r="D171" s="33"/>
      <c r="E171" s="33"/>
      <c r="F171" s="34"/>
      <c r="G171" s="35">
        <f>SUM(G172:G187)</f>
        <v>0</v>
      </c>
    </row>
    <row r="172" spans="1:7" ht="38.25">
      <c r="A172" s="38" t="s">
        <v>1553</v>
      </c>
      <c r="B172" s="27" t="s">
        <v>16</v>
      </c>
      <c r="C172" s="27" t="s">
        <v>1752</v>
      </c>
      <c r="D172" s="28" t="s">
        <v>11</v>
      </c>
      <c r="E172" s="41">
        <v>2.13</v>
      </c>
      <c r="F172" s="36"/>
      <c r="G172" s="36">
        <f t="shared" si="8"/>
        <v>0</v>
      </c>
    </row>
    <row r="173" spans="1:7">
      <c r="A173" s="38" t="s">
        <v>1554</v>
      </c>
      <c r="B173" s="27" t="s">
        <v>17</v>
      </c>
      <c r="C173" s="27" t="s">
        <v>1330</v>
      </c>
      <c r="D173" s="28" t="s">
        <v>11</v>
      </c>
      <c r="E173" s="41">
        <v>2.13</v>
      </c>
      <c r="F173" s="36"/>
      <c r="G173" s="36">
        <f t="shared" si="8"/>
        <v>0</v>
      </c>
    </row>
    <row r="174" spans="1:7" ht="38.25">
      <c r="A174" s="38" t="s">
        <v>1555</v>
      </c>
      <c r="B174" s="27" t="s">
        <v>18</v>
      </c>
      <c r="C174" s="27" t="s">
        <v>19</v>
      </c>
      <c r="D174" s="28" t="s">
        <v>11</v>
      </c>
      <c r="E174" s="41">
        <v>2.13</v>
      </c>
      <c r="F174" s="36"/>
      <c r="G174" s="36">
        <f t="shared" si="8"/>
        <v>0</v>
      </c>
    </row>
    <row r="175" spans="1:7" ht="38.25">
      <c r="A175" s="38" t="s">
        <v>1556</v>
      </c>
      <c r="B175" s="27" t="s">
        <v>126</v>
      </c>
      <c r="C175" s="27" t="s">
        <v>1355</v>
      </c>
      <c r="D175" s="28" t="s">
        <v>11</v>
      </c>
      <c r="E175" s="41">
        <v>2.99</v>
      </c>
      <c r="F175" s="36"/>
      <c r="G175" s="36">
        <f t="shared" si="8"/>
        <v>0</v>
      </c>
    </row>
    <row r="176" spans="1:7" ht="25.5">
      <c r="A176" s="38" t="s">
        <v>1557</v>
      </c>
      <c r="B176" s="27" t="s">
        <v>22</v>
      </c>
      <c r="C176" s="27" t="s">
        <v>23</v>
      </c>
      <c r="D176" s="28" t="s">
        <v>11</v>
      </c>
      <c r="E176" s="41">
        <f>1.09+1.27+1.04+1.58+1.47+1.16+0.49+1.24+0.58+0.54+0.15</f>
        <v>10.61</v>
      </c>
      <c r="F176" s="36"/>
      <c r="G176" s="36">
        <f t="shared" si="8"/>
        <v>0</v>
      </c>
    </row>
    <row r="177" spans="1:7" ht="38.25">
      <c r="A177" s="38" t="s">
        <v>1558</v>
      </c>
      <c r="B177" s="27" t="s">
        <v>39</v>
      </c>
      <c r="C177" s="27" t="s">
        <v>1781</v>
      </c>
      <c r="D177" s="28" t="s">
        <v>8</v>
      </c>
      <c r="E177" s="41">
        <v>43.29</v>
      </c>
      <c r="F177" s="36"/>
      <c r="G177" s="36">
        <f t="shared" si="8"/>
        <v>0</v>
      </c>
    </row>
    <row r="178" spans="1:7" ht="25.5">
      <c r="A178" s="38" t="s">
        <v>1559</v>
      </c>
      <c r="B178" s="27" t="s">
        <v>40</v>
      </c>
      <c r="C178" s="27" t="s">
        <v>1780</v>
      </c>
      <c r="D178" s="28" t="s">
        <v>8</v>
      </c>
      <c r="E178" s="41">
        <v>43.29</v>
      </c>
      <c r="F178" s="36"/>
      <c r="G178" s="36">
        <f t="shared" si="8"/>
        <v>0</v>
      </c>
    </row>
    <row r="179" spans="1:7" ht="39" customHeight="1">
      <c r="A179" s="38" t="s">
        <v>1560</v>
      </c>
      <c r="B179" s="27" t="s">
        <v>39</v>
      </c>
      <c r="C179" s="27" t="s">
        <v>1782</v>
      </c>
      <c r="D179" s="28" t="s">
        <v>8</v>
      </c>
      <c r="E179" s="41">
        <v>32.200000000000003</v>
      </c>
      <c r="F179" s="36"/>
      <c r="G179" s="36">
        <f t="shared" si="8"/>
        <v>0</v>
      </c>
    </row>
    <row r="180" spans="1:7" ht="25.5">
      <c r="A180" s="38" t="s">
        <v>1561</v>
      </c>
      <c r="B180" s="27" t="s">
        <v>40</v>
      </c>
      <c r="C180" s="27" t="s">
        <v>1783</v>
      </c>
      <c r="D180" s="28" t="s">
        <v>8</v>
      </c>
      <c r="E180" s="41">
        <v>32.200000000000003</v>
      </c>
      <c r="F180" s="36"/>
      <c r="G180" s="36">
        <f t="shared" si="8"/>
        <v>0</v>
      </c>
    </row>
    <row r="181" spans="1:7" ht="25.5">
      <c r="A181" s="38" t="s">
        <v>1562</v>
      </c>
      <c r="B181" s="27" t="s">
        <v>16</v>
      </c>
      <c r="C181" s="27" t="s">
        <v>1356</v>
      </c>
      <c r="D181" s="28" t="s">
        <v>11</v>
      </c>
      <c r="E181" s="41">
        <v>5.5</v>
      </c>
      <c r="F181" s="36"/>
      <c r="G181" s="36">
        <f t="shared" si="8"/>
        <v>0</v>
      </c>
    </row>
    <row r="182" spans="1:7">
      <c r="A182" s="38" t="s">
        <v>1563</v>
      </c>
      <c r="B182" s="27" t="s">
        <v>17</v>
      </c>
      <c r="C182" s="27" t="s">
        <v>1330</v>
      </c>
      <c r="D182" s="28" t="s">
        <v>11</v>
      </c>
      <c r="E182" s="41">
        <v>5.5</v>
      </c>
      <c r="F182" s="36"/>
      <c r="G182" s="36">
        <f t="shared" si="8"/>
        <v>0</v>
      </c>
    </row>
    <row r="183" spans="1:7" ht="25.5">
      <c r="A183" s="38" t="s">
        <v>1564</v>
      </c>
      <c r="B183" s="27" t="s">
        <v>127</v>
      </c>
      <c r="C183" s="27" t="s">
        <v>1357</v>
      </c>
      <c r="D183" s="28" t="s">
        <v>11</v>
      </c>
      <c r="E183" s="41">
        <v>5.5</v>
      </c>
      <c r="F183" s="36"/>
      <c r="G183" s="36">
        <f t="shared" si="8"/>
        <v>0</v>
      </c>
    </row>
    <row r="184" spans="1:7">
      <c r="A184" s="38" t="s">
        <v>1565</v>
      </c>
      <c r="B184" s="27" t="s">
        <v>17</v>
      </c>
      <c r="C184" s="27" t="s">
        <v>1330</v>
      </c>
      <c r="D184" s="28" t="s">
        <v>11</v>
      </c>
      <c r="E184" s="41">
        <v>5.5</v>
      </c>
      <c r="F184" s="36"/>
      <c r="G184" s="36">
        <f t="shared" si="8"/>
        <v>0</v>
      </c>
    </row>
    <row r="185" spans="1:7">
      <c r="A185" s="38" t="s">
        <v>1566</v>
      </c>
      <c r="B185" s="27" t="s">
        <v>128</v>
      </c>
      <c r="C185" s="27" t="s">
        <v>1358</v>
      </c>
      <c r="D185" s="28" t="s">
        <v>11</v>
      </c>
      <c r="E185" s="41">
        <v>3.67</v>
      </c>
      <c r="F185" s="36"/>
      <c r="G185" s="36">
        <f t="shared" si="8"/>
        <v>0</v>
      </c>
    </row>
    <row r="186" spans="1:7" ht="38.25">
      <c r="A186" s="38" t="s">
        <v>1567</v>
      </c>
      <c r="B186" s="27" t="s">
        <v>129</v>
      </c>
      <c r="C186" s="27" t="s">
        <v>130</v>
      </c>
      <c r="D186" s="28" t="s">
        <v>8</v>
      </c>
      <c r="E186" s="41">
        <v>36.68</v>
      </c>
      <c r="F186" s="36"/>
      <c r="G186" s="36">
        <f t="shared" si="8"/>
        <v>0</v>
      </c>
    </row>
    <row r="187" spans="1:7" ht="38.25">
      <c r="A187" s="38" t="s">
        <v>1568</v>
      </c>
      <c r="B187" s="27" t="s">
        <v>131</v>
      </c>
      <c r="C187" s="27" t="s">
        <v>1716</v>
      </c>
      <c r="D187" s="28" t="s">
        <v>132</v>
      </c>
      <c r="E187" s="41">
        <v>10.95</v>
      </c>
      <c r="F187" s="36"/>
      <c r="G187" s="36">
        <f t="shared" si="8"/>
        <v>0</v>
      </c>
    </row>
    <row r="188" spans="1:7" s="10" customFormat="1" ht="15">
      <c r="A188" s="32" t="s">
        <v>1426</v>
      </c>
      <c r="B188" s="116" t="s">
        <v>1427</v>
      </c>
      <c r="C188" s="117"/>
      <c r="D188" s="33"/>
      <c r="E188" s="33"/>
      <c r="F188" s="34"/>
      <c r="G188" s="35">
        <f>SUM(G189:G193)</f>
        <v>0</v>
      </c>
    </row>
    <row r="189" spans="1:7" ht="38.25">
      <c r="A189" s="38" t="s">
        <v>1569</v>
      </c>
      <c r="B189" s="27" t="s">
        <v>133</v>
      </c>
      <c r="C189" s="27" t="s">
        <v>134</v>
      </c>
      <c r="D189" s="28" t="s">
        <v>8</v>
      </c>
      <c r="E189" s="41">
        <v>59.17</v>
      </c>
      <c r="F189" s="36"/>
      <c r="G189" s="36">
        <f t="shared" ref="G189:G273" si="13">E189*F189</f>
        <v>0</v>
      </c>
    </row>
    <row r="190" spans="1:7">
      <c r="A190" s="38" t="s">
        <v>1570</v>
      </c>
      <c r="B190" s="27" t="s">
        <v>52</v>
      </c>
      <c r="C190" s="27" t="s">
        <v>1718</v>
      </c>
      <c r="D190" s="28" t="s">
        <v>38</v>
      </c>
      <c r="E190" s="41">
        <f>1.1*2+2.9*2</f>
        <v>8</v>
      </c>
      <c r="F190" s="36"/>
      <c r="G190" s="36">
        <f t="shared" ref="G190" si="14">E190*F190</f>
        <v>0</v>
      </c>
    </row>
    <row r="191" spans="1:7">
      <c r="A191" s="38" t="s">
        <v>1571</v>
      </c>
      <c r="B191" s="27" t="s">
        <v>52</v>
      </c>
      <c r="C191" s="27" t="s">
        <v>1717</v>
      </c>
      <c r="D191" s="28" t="s">
        <v>38</v>
      </c>
      <c r="E191" s="41">
        <v>9.1999999999999993</v>
      </c>
      <c r="F191" s="36"/>
      <c r="G191" s="36">
        <f t="shared" si="13"/>
        <v>0</v>
      </c>
    </row>
    <row r="192" spans="1:7" ht="51">
      <c r="A192" s="38" t="s">
        <v>1572</v>
      </c>
      <c r="B192" s="27" t="s">
        <v>81</v>
      </c>
      <c r="C192" s="27" t="s">
        <v>1359</v>
      </c>
      <c r="D192" s="28" t="s">
        <v>83</v>
      </c>
      <c r="E192" s="41">
        <v>8</v>
      </c>
      <c r="F192" s="36"/>
      <c r="G192" s="36">
        <f t="shared" si="13"/>
        <v>0</v>
      </c>
    </row>
    <row r="193" spans="1:8">
      <c r="A193" s="38" t="s">
        <v>1719</v>
      </c>
      <c r="B193" s="27" t="s">
        <v>81</v>
      </c>
      <c r="C193" s="27" t="s">
        <v>135</v>
      </c>
      <c r="D193" s="28" t="s">
        <v>8</v>
      </c>
      <c r="E193" s="41">
        <v>18</v>
      </c>
      <c r="F193" s="36"/>
      <c r="G193" s="36">
        <f t="shared" si="13"/>
        <v>0</v>
      </c>
    </row>
    <row r="194" spans="1:8" s="10" customFormat="1" ht="15">
      <c r="A194" s="25" t="s">
        <v>1428</v>
      </c>
      <c r="B194" s="107" t="s">
        <v>1429</v>
      </c>
      <c r="C194" s="108"/>
      <c r="D194" s="108"/>
      <c r="E194" s="108"/>
      <c r="F194" s="109"/>
      <c r="G194" s="9">
        <f>G195+G251</f>
        <v>0</v>
      </c>
    </row>
    <row r="195" spans="1:8" s="10" customFormat="1" ht="15">
      <c r="A195" s="19" t="s">
        <v>1430</v>
      </c>
      <c r="B195" s="102" t="s">
        <v>1414</v>
      </c>
      <c r="C195" s="103"/>
      <c r="D195" s="20"/>
      <c r="E195" s="40"/>
      <c r="F195" s="21"/>
      <c r="G195" s="22">
        <f>G196+G227</f>
        <v>0</v>
      </c>
    </row>
    <row r="196" spans="1:8" s="10" customFormat="1" ht="15">
      <c r="A196" s="32" t="s">
        <v>1431</v>
      </c>
      <c r="B196" s="116" t="s">
        <v>1432</v>
      </c>
      <c r="C196" s="117"/>
      <c r="D196" s="33"/>
      <c r="E196" s="33"/>
      <c r="F196" s="34"/>
      <c r="G196" s="35">
        <f>SUM(G197:G226)</f>
        <v>0</v>
      </c>
    </row>
    <row r="197" spans="1:8">
      <c r="A197" s="38" t="s">
        <v>1573</v>
      </c>
      <c r="B197" s="27" t="s">
        <v>136</v>
      </c>
      <c r="C197" s="27" t="s">
        <v>137</v>
      </c>
      <c r="D197" s="28" t="s">
        <v>8</v>
      </c>
      <c r="E197" s="41">
        <v>762.1</v>
      </c>
      <c r="F197" s="36"/>
      <c r="G197" s="36">
        <f t="shared" si="13"/>
        <v>0</v>
      </c>
    </row>
    <row r="198" spans="1:8">
      <c r="A198" s="38" t="s">
        <v>1574</v>
      </c>
      <c r="B198" s="27" t="s">
        <v>138</v>
      </c>
      <c r="C198" s="27" t="s">
        <v>139</v>
      </c>
      <c r="D198" s="28" t="s">
        <v>8</v>
      </c>
      <c r="E198" s="41">
        <v>139.53</v>
      </c>
      <c r="F198" s="36"/>
      <c r="G198" s="36">
        <f t="shared" si="13"/>
        <v>0</v>
      </c>
    </row>
    <row r="199" spans="1:8" ht="25.5">
      <c r="A199" s="38" t="s">
        <v>1575</v>
      </c>
      <c r="B199" s="27" t="s">
        <v>1360</v>
      </c>
      <c r="C199" s="27" t="s">
        <v>1361</v>
      </c>
      <c r="D199" s="28" t="s">
        <v>8</v>
      </c>
      <c r="E199" s="41">
        <v>139.53</v>
      </c>
      <c r="F199" s="36"/>
      <c r="G199" s="36">
        <f t="shared" si="13"/>
        <v>0</v>
      </c>
    </row>
    <row r="200" spans="1:8" ht="25.5">
      <c r="A200" s="38" t="s">
        <v>1576</v>
      </c>
      <c r="B200" s="27" t="s">
        <v>1736</v>
      </c>
      <c r="C200" s="27" t="s">
        <v>1737</v>
      </c>
      <c r="D200" s="28" t="s">
        <v>83</v>
      </c>
      <c r="E200" s="41">
        <v>6</v>
      </c>
      <c r="F200" s="36"/>
      <c r="G200" s="36">
        <f t="shared" ref="G200" si="15">E200*F200</f>
        <v>0</v>
      </c>
    </row>
    <row r="201" spans="1:8" ht="25.5">
      <c r="A201" s="38" t="s">
        <v>1577</v>
      </c>
      <c r="B201" s="27" t="s">
        <v>1736</v>
      </c>
      <c r="C201" s="27" t="s">
        <v>1739</v>
      </c>
      <c r="D201" s="28" t="s">
        <v>83</v>
      </c>
      <c r="E201" s="41">
        <v>1</v>
      </c>
      <c r="F201" s="36"/>
      <c r="G201" s="36">
        <f t="shared" ref="G201" si="16">E201*F201</f>
        <v>0</v>
      </c>
    </row>
    <row r="202" spans="1:8" ht="25.5">
      <c r="A202" s="38" t="s">
        <v>1578</v>
      </c>
      <c r="B202" s="27" t="s">
        <v>140</v>
      </c>
      <c r="C202" s="27" t="s">
        <v>141</v>
      </c>
      <c r="D202" s="28" t="s">
        <v>8</v>
      </c>
      <c r="E202" s="41">
        <v>762.1</v>
      </c>
      <c r="F202" s="36"/>
      <c r="G202" s="36">
        <f t="shared" si="13"/>
        <v>0</v>
      </c>
    </row>
    <row r="203" spans="1:8">
      <c r="A203" s="38" t="s">
        <v>1579</v>
      </c>
      <c r="B203" s="27" t="s">
        <v>142</v>
      </c>
      <c r="C203" s="27" t="s">
        <v>143</v>
      </c>
      <c r="D203" s="28" t="s">
        <v>8</v>
      </c>
      <c r="E203" s="41">
        <v>762.1</v>
      </c>
      <c r="F203" s="36"/>
      <c r="G203" s="36">
        <f t="shared" si="13"/>
        <v>0</v>
      </c>
    </row>
    <row r="204" spans="1:8" ht="25.5">
      <c r="A204" s="38" t="s">
        <v>1580</v>
      </c>
      <c r="B204" s="27" t="s">
        <v>142</v>
      </c>
      <c r="C204" s="27" t="s">
        <v>1786</v>
      </c>
      <c r="D204" s="28" t="s">
        <v>8</v>
      </c>
      <c r="E204" s="41">
        <f>79.74+26.9</f>
        <v>106.64</v>
      </c>
      <c r="F204" s="36"/>
      <c r="G204" s="36">
        <f t="shared" ref="G204" si="17">E204*F204</f>
        <v>0</v>
      </c>
    </row>
    <row r="205" spans="1:8" ht="25.5">
      <c r="A205" s="38" t="s">
        <v>1581</v>
      </c>
      <c r="B205" s="27" t="s">
        <v>81</v>
      </c>
      <c r="C205" s="27" t="s">
        <v>1654</v>
      </c>
      <c r="D205" s="28" t="s">
        <v>38</v>
      </c>
      <c r="E205" s="41">
        <v>32.9</v>
      </c>
      <c r="F205" s="36"/>
      <c r="G205" s="36">
        <f>E205*F205</f>
        <v>0</v>
      </c>
      <c r="H205" s="29"/>
    </row>
    <row r="206" spans="1:8">
      <c r="A206" s="38" t="s">
        <v>1582</v>
      </c>
      <c r="B206" s="27" t="s">
        <v>144</v>
      </c>
      <c r="C206" s="27" t="s">
        <v>145</v>
      </c>
      <c r="D206" s="28" t="s">
        <v>8</v>
      </c>
      <c r="E206" s="41">
        <f>49.7+77.68+57.57+57.57+57.6</f>
        <v>300.12</v>
      </c>
      <c r="F206" s="36"/>
      <c r="G206" s="36">
        <f t="shared" si="13"/>
        <v>0</v>
      </c>
    </row>
    <row r="207" spans="1:8" ht="25.5">
      <c r="A207" s="38" t="s">
        <v>1583</v>
      </c>
      <c r="B207" s="27" t="s">
        <v>146</v>
      </c>
      <c r="C207" s="27" t="s">
        <v>147</v>
      </c>
      <c r="D207" s="28" t="s">
        <v>8</v>
      </c>
      <c r="E207" s="41">
        <v>300.12</v>
      </c>
      <c r="F207" s="36"/>
      <c r="G207" s="36">
        <f t="shared" si="13"/>
        <v>0</v>
      </c>
    </row>
    <row r="208" spans="1:8">
      <c r="A208" s="38" t="s">
        <v>1584</v>
      </c>
      <c r="B208" s="27" t="s">
        <v>148</v>
      </c>
      <c r="C208" s="27" t="s">
        <v>149</v>
      </c>
      <c r="D208" s="28" t="s">
        <v>38</v>
      </c>
      <c r="E208" s="41">
        <v>186.7</v>
      </c>
      <c r="F208" s="36"/>
      <c r="G208" s="36">
        <f t="shared" si="13"/>
        <v>0</v>
      </c>
    </row>
    <row r="209" spans="1:11">
      <c r="A209" s="38" t="s">
        <v>1585</v>
      </c>
      <c r="B209" s="27" t="s">
        <v>144</v>
      </c>
      <c r="C209" s="27" t="s">
        <v>1362</v>
      </c>
      <c r="D209" s="28" t="s">
        <v>8</v>
      </c>
      <c r="E209" s="41">
        <f>17.53</f>
        <v>17.53</v>
      </c>
      <c r="F209" s="36"/>
      <c r="G209" s="36">
        <f t="shared" si="13"/>
        <v>0</v>
      </c>
    </row>
    <row r="210" spans="1:11">
      <c r="A210" s="38" t="s">
        <v>1586</v>
      </c>
      <c r="B210" s="27" t="s">
        <v>148</v>
      </c>
      <c r="C210" s="27" t="s">
        <v>1363</v>
      </c>
      <c r="D210" s="28" t="s">
        <v>38</v>
      </c>
      <c r="E210" s="41">
        <v>16.62</v>
      </c>
      <c r="F210" s="36"/>
      <c r="G210" s="36">
        <f t="shared" si="13"/>
        <v>0</v>
      </c>
    </row>
    <row r="211" spans="1:11" ht="38.25">
      <c r="A211" s="38" t="s">
        <v>1587</v>
      </c>
      <c r="B211" s="27" t="s">
        <v>150</v>
      </c>
      <c r="C211" s="27" t="s">
        <v>1723</v>
      </c>
      <c r="D211" s="28" t="s">
        <v>8</v>
      </c>
      <c r="E211" s="41">
        <f>10.9+7.8+7.8</f>
        <v>26.5</v>
      </c>
      <c r="F211" s="36"/>
      <c r="G211" s="36">
        <f t="shared" si="13"/>
        <v>0</v>
      </c>
    </row>
    <row r="212" spans="1:11" ht="25.5">
      <c r="A212" s="38" t="s">
        <v>1588</v>
      </c>
      <c r="B212" s="27" t="s">
        <v>151</v>
      </c>
      <c r="C212" s="27" t="s">
        <v>1364</v>
      </c>
      <c r="D212" s="28" t="s">
        <v>8</v>
      </c>
      <c r="E212" s="41">
        <f>12.76+12.76+7.85</f>
        <v>33.369999999999997</v>
      </c>
      <c r="F212" s="36"/>
      <c r="G212" s="36">
        <f t="shared" si="13"/>
        <v>0</v>
      </c>
    </row>
    <row r="213" spans="1:11" ht="25.5">
      <c r="A213" s="38" t="s">
        <v>1589</v>
      </c>
      <c r="B213" s="27" t="s">
        <v>152</v>
      </c>
      <c r="C213" s="27" t="s">
        <v>1724</v>
      </c>
      <c r="D213" s="28" t="s">
        <v>8</v>
      </c>
      <c r="E213" s="41">
        <f>1.97+1.93+4.66+5.74+4.42+6.87+3.68+2.21+2.21</f>
        <v>33.69</v>
      </c>
      <c r="F213" s="36"/>
      <c r="G213" s="36">
        <f t="shared" si="13"/>
        <v>0</v>
      </c>
    </row>
    <row r="214" spans="1:11">
      <c r="A214" s="38" t="s">
        <v>1590</v>
      </c>
      <c r="B214" s="27" t="s">
        <v>153</v>
      </c>
      <c r="C214" s="27" t="s">
        <v>1366</v>
      </c>
      <c r="D214" s="28" t="s">
        <v>38</v>
      </c>
      <c r="E214" s="41">
        <v>112.64</v>
      </c>
      <c r="F214" s="36"/>
      <c r="G214" s="36">
        <f t="shared" si="13"/>
        <v>0</v>
      </c>
    </row>
    <row r="215" spans="1:11" ht="25.5">
      <c r="A215" s="38" t="s">
        <v>1591</v>
      </c>
      <c r="B215" s="27" t="s">
        <v>154</v>
      </c>
      <c r="C215" s="27" t="s">
        <v>1367</v>
      </c>
      <c r="D215" s="28" t="s">
        <v>8</v>
      </c>
      <c r="E215" s="41">
        <f>3.3*4.68*2+(1.65*24*0.17)*2</f>
        <v>44.35</v>
      </c>
      <c r="F215" s="36"/>
      <c r="G215" s="36">
        <f t="shared" si="13"/>
        <v>0</v>
      </c>
    </row>
    <row r="216" spans="1:11" ht="38.25">
      <c r="A216" s="38" t="s">
        <v>1592</v>
      </c>
      <c r="B216" s="27" t="s">
        <v>81</v>
      </c>
      <c r="C216" s="27" t="s">
        <v>155</v>
      </c>
      <c r="D216" s="28" t="s">
        <v>38</v>
      </c>
      <c r="E216" s="41">
        <v>27.6</v>
      </c>
      <c r="F216" s="36"/>
      <c r="G216" s="36">
        <f t="shared" si="13"/>
        <v>0</v>
      </c>
    </row>
    <row r="217" spans="1:11">
      <c r="A217" s="38" t="s">
        <v>1593</v>
      </c>
      <c r="B217" s="27" t="s">
        <v>81</v>
      </c>
      <c r="C217" s="27" t="s">
        <v>156</v>
      </c>
      <c r="D217" s="28" t="s">
        <v>38</v>
      </c>
      <c r="E217" s="41">
        <v>19.600000000000001</v>
      </c>
      <c r="F217" s="36"/>
      <c r="G217" s="36">
        <f t="shared" si="13"/>
        <v>0</v>
      </c>
    </row>
    <row r="218" spans="1:11" ht="25.5">
      <c r="A218" s="38" t="s">
        <v>1653</v>
      </c>
      <c r="B218" s="27" t="s">
        <v>157</v>
      </c>
      <c r="C218" s="27" t="s">
        <v>158</v>
      </c>
      <c r="D218" s="28" t="s">
        <v>8</v>
      </c>
      <c r="E218" s="41">
        <v>411.12</v>
      </c>
      <c r="F218" s="36"/>
      <c r="G218" s="36">
        <f t="shared" si="13"/>
        <v>0</v>
      </c>
    </row>
    <row r="219" spans="1:11" ht="25.5">
      <c r="A219" s="38" t="s">
        <v>1655</v>
      </c>
      <c r="B219" s="27" t="s">
        <v>1814</v>
      </c>
      <c r="C219" s="27" t="s">
        <v>1815</v>
      </c>
      <c r="D219" s="28" t="s">
        <v>8</v>
      </c>
      <c r="E219" s="41">
        <v>4.2699999999999996</v>
      </c>
      <c r="F219" s="36"/>
      <c r="G219" s="36">
        <f t="shared" ref="G219:G220" si="18">E219*F219</f>
        <v>0</v>
      </c>
    </row>
    <row r="220" spans="1:11">
      <c r="A220" s="38" t="s">
        <v>1656</v>
      </c>
      <c r="B220" s="27" t="s">
        <v>1817</v>
      </c>
      <c r="C220" s="27" t="s">
        <v>1818</v>
      </c>
      <c r="D220" s="28" t="s">
        <v>8</v>
      </c>
      <c r="E220" s="41">
        <f>3.6+5.03+1.46</f>
        <v>10.09</v>
      </c>
      <c r="F220" s="36"/>
      <c r="G220" s="36">
        <f t="shared" si="18"/>
        <v>0</v>
      </c>
    </row>
    <row r="221" spans="1:11">
      <c r="A221" s="38" t="s">
        <v>1657</v>
      </c>
      <c r="B221" s="27" t="s">
        <v>1817</v>
      </c>
      <c r="C221" s="27" t="s">
        <v>1819</v>
      </c>
      <c r="D221" s="28" t="s">
        <v>8</v>
      </c>
      <c r="E221" s="41">
        <f>1.2+2.4+1.2+3.6</f>
        <v>8.4</v>
      </c>
      <c r="F221" s="36"/>
      <c r="G221" s="36">
        <f t="shared" si="13"/>
        <v>0</v>
      </c>
    </row>
    <row r="222" spans="1:11" ht="51">
      <c r="A222" s="38" t="s">
        <v>1741</v>
      </c>
      <c r="B222" s="27" t="s">
        <v>81</v>
      </c>
      <c r="C222" s="27" t="s">
        <v>1466</v>
      </c>
      <c r="D222" s="28" t="s">
        <v>83</v>
      </c>
      <c r="E222" s="41">
        <v>3</v>
      </c>
      <c r="F222" s="36"/>
      <c r="G222" s="36">
        <f t="shared" si="13"/>
        <v>0</v>
      </c>
      <c r="H222" s="29"/>
      <c r="I222" s="29"/>
      <c r="J222" s="29"/>
      <c r="K222" s="29"/>
    </row>
    <row r="223" spans="1:11">
      <c r="A223" s="38" t="s">
        <v>1742</v>
      </c>
      <c r="B223" s="27" t="s">
        <v>81</v>
      </c>
      <c r="C223" s="27" t="s">
        <v>1658</v>
      </c>
      <c r="D223" s="28" t="s">
        <v>83</v>
      </c>
      <c r="E223" s="41">
        <v>3</v>
      </c>
      <c r="F223" s="36"/>
      <c r="G223" s="36">
        <f t="shared" si="13"/>
        <v>0</v>
      </c>
      <c r="H223" s="29"/>
      <c r="I223" s="29"/>
      <c r="J223" s="29"/>
      <c r="K223" s="29"/>
    </row>
    <row r="224" spans="1:11" ht="51">
      <c r="A224" s="38" t="s">
        <v>1785</v>
      </c>
      <c r="B224" s="27" t="s">
        <v>81</v>
      </c>
      <c r="C224" s="27" t="s">
        <v>1368</v>
      </c>
      <c r="D224" s="28" t="s">
        <v>83</v>
      </c>
      <c r="E224" s="41">
        <v>4</v>
      </c>
      <c r="F224" s="36"/>
      <c r="G224" s="36">
        <f t="shared" si="13"/>
        <v>0</v>
      </c>
    </row>
    <row r="225" spans="1:8">
      <c r="A225" s="38" t="s">
        <v>1816</v>
      </c>
      <c r="B225" s="27" t="s">
        <v>81</v>
      </c>
      <c r="C225" s="27" t="s">
        <v>1369</v>
      </c>
      <c r="D225" s="28" t="s">
        <v>12</v>
      </c>
      <c r="E225" s="41">
        <v>2</v>
      </c>
      <c r="F225" s="36"/>
      <c r="G225" s="36">
        <f t="shared" si="13"/>
        <v>0</v>
      </c>
    </row>
    <row r="226" spans="1:8">
      <c r="A226" s="38" t="s">
        <v>1820</v>
      </c>
      <c r="B226" s="27" t="s">
        <v>81</v>
      </c>
      <c r="C226" s="27" t="s">
        <v>161</v>
      </c>
      <c r="D226" s="28" t="s">
        <v>83</v>
      </c>
      <c r="E226" s="41">
        <v>1</v>
      </c>
      <c r="F226" s="36"/>
      <c r="G226" s="36">
        <f>E226*F226</f>
        <v>0</v>
      </c>
      <c r="H226" s="29"/>
    </row>
    <row r="227" spans="1:8" s="10" customFormat="1" ht="15">
      <c r="A227" s="32" t="s">
        <v>1433</v>
      </c>
      <c r="B227" s="116" t="s">
        <v>1434</v>
      </c>
      <c r="C227" s="117"/>
      <c r="D227" s="33"/>
      <c r="E227" s="33"/>
      <c r="F227" s="34"/>
      <c r="G227" s="35">
        <f>SUM(G228:G250)</f>
        <v>0</v>
      </c>
    </row>
    <row r="228" spans="1:8">
      <c r="A228" s="38" t="s">
        <v>1594</v>
      </c>
      <c r="B228" s="27" t="s">
        <v>136</v>
      </c>
      <c r="C228" s="27" t="s">
        <v>137</v>
      </c>
      <c r="D228" s="28" t="s">
        <v>8</v>
      </c>
      <c r="E228" s="41">
        <v>623.66999999999996</v>
      </c>
      <c r="F228" s="36"/>
      <c r="G228" s="36">
        <f t="shared" si="13"/>
        <v>0</v>
      </c>
    </row>
    <row r="229" spans="1:8">
      <c r="A229" s="38" t="s">
        <v>1595</v>
      </c>
      <c r="B229" s="27" t="s">
        <v>138</v>
      </c>
      <c r="C229" s="27" t="s">
        <v>139</v>
      </c>
      <c r="D229" s="28" t="s">
        <v>8</v>
      </c>
      <c r="E229" s="41">
        <v>78.95</v>
      </c>
      <c r="F229" s="36"/>
      <c r="G229" s="36">
        <f t="shared" si="13"/>
        <v>0</v>
      </c>
    </row>
    <row r="230" spans="1:8" ht="25.5">
      <c r="A230" s="38" t="s">
        <v>1596</v>
      </c>
      <c r="B230" s="27" t="s">
        <v>1360</v>
      </c>
      <c r="C230" s="27" t="s">
        <v>1361</v>
      </c>
      <c r="D230" s="28" t="s">
        <v>8</v>
      </c>
      <c r="E230" s="41">
        <v>78.95</v>
      </c>
      <c r="F230" s="36"/>
      <c r="G230" s="36">
        <f t="shared" si="13"/>
        <v>0</v>
      </c>
    </row>
    <row r="231" spans="1:8" ht="25.5">
      <c r="A231" s="38" t="s">
        <v>1597</v>
      </c>
      <c r="B231" s="27" t="s">
        <v>1736</v>
      </c>
      <c r="C231" s="27" t="s">
        <v>1737</v>
      </c>
      <c r="D231" s="28" t="s">
        <v>83</v>
      </c>
      <c r="E231" s="41">
        <v>4</v>
      </c>
      <c r="F231" s="36"/>
      <c r="G231" s="36">
        <f t="shared" si="13"/>
        <v>0</v>
      </c>
    </row>
    <row r="232" spans="1:8" ht="25.5">
      <c r="A232" s="38" t="s">
        <v>1598</v>
      </c>
      <c r="B232" s="27" t="s">
        <v>140</v>
      </c>
      <c r="C232" s="27" t="s">
        <v>141</v>
      </c>
      <c r="D232" s="28" t="s">
        <v>8</v>
      </c>
      <c r="E232" s="41">
        <v>623.66999999999996</v>
      </c>
      <c r="F232" s="36"/>
      <c r="G232" s="36">
        <f t="shared" si="13"/>
        <v>0</v>
      </c>
    </row>
    <row r="233" spans="1:8">
      <c r="A233" s="38" t="s">
        <v>1599</v>
      </c>
      <c r="B233" s="27" t="s">
        <v>142</v>
      </c>
      <c r="C233" s="27" t="s">
        <v>143</v>
      </c>
      <c r="D233" s="28" t="s">
        <v>8</v>
      </c>
      <c r="E233" s="41">
        <v>623.66999999999996</v>
      </c>
      <c r="F233" s="36"/>
      <c r="G233" s="36">
        <f t="shared" si="13"/>
        <v>0</v>
      </c>
    </row>
    <row r="234" spans="1:8" ht="25.5">
      <c r="A234" s="38" t="s">
        <v>1600</v>
      </c>
      <c r="B234" s="27" t="s">
        <v>142</v>
      </c>
      <c r="C234" s="27" t="s">
        <v>1786</v>
      </c>
      <c r="D234" s="28" t="s">
        <v>8</v>
      </c>
      <c r="E234" s="41">
        <f>80.73+10.41</f>
        <v>91.14</v>
      </c>
      <c r="F234" s="36"/>
      <c r="G234" s="36">
        <f t="shared" si="13"/>
        <v>0</v>
      </c>
    </row>
    <row r="235" spans="1:8" ht="25.5">
      <c r="A235" s="38" t="s">
        <v>1601</v>
      </c>
      <c r="B235" s="27" t="s">
        <v>81</v>
      </c>
      <c r="C235" s="27" t="s">
        <v>1654</v>
      </c>
      <c r="D235" s="28" t="s">
        <v>38</v>
      </c>
      <c r="E235" s="41">
        <v>63.9</v>
      </c>
      <c r="F235" s="36"/>
      <c r="G235" s="36">
        <f>E235*F235</f>
        <v>0</v>
      </c>
      <c r="H235" s="29"/>
    </row>
    <row r="236" spans="1:8">
      <c r="A236" s="38" t="s">
        <v>1602</v>
      </c>
      <c r="B236" s="27" t="s">
        <v>144</v>
      </c>
      <c r="C236" s="27" t="s">
        <v>145</v>
      </c>
      <c r="D236" s="28" t="s">
        <v>8</v>
      </c>
      <c r="E236" s="41">
        <f>57.6+57.6+57.6+75.04</f>
        <v>247.84</v>
      </c>
      <c r="F236" s="36"/>
      <c r="G236" s="36">
        <f t="shared" si="13"/>
        <v>0</v>
      </c>
    </row>
    <row r="237" spans="1:8" ht="25.5">
      <c r="A237" s="38" t="s">
        <v>1603</v>
      </c>
      <c r="B237" s="27" t="s">
        <v>146</v>
      </c>
      <c r="C237" s="27" t="s">
        <v>147</v>
      </c>
      <c r="D237" s="28" t="s">
        <v>8</v>
      </c>
      <c r="E237" s="41">
        <v>247.84</v>
      </c>
      <c r="F237" s="36"/>
      <c r="G237" s="36">
        <f t="shared" si="13"/>
        <v>0</v>
      </c>
    </row>
    <row r="238" spans="1:8">
      <c r="A238" s="38" t="s">
        <v>1604</v>
      </c>
      <c r="B238" s="27" t="s">
        <v>148</v>
      </c>
      <c r="C238" s="27" t="s">
        <v>149</v>
      </c>
      <c r="D238" s="28" t="s">
        <v>38</v>
      </c>
      <c r="E238" s="41">
        <v>155.1</v>
      </c>
      <c r="F238" s="36"/>
      <c r="G238" s="36">
        <f t="shared" si="13"/>
        <v>0</v>
      </c>
    </row>
    <row r="239" spans="1:8">
      <c r="A239" s="38" t="s">
        <v>1605</v>
      </c>
      <c r="B239" s="27" t="s">
        <v>144</v>
      </c>
      <c r="C239" s="27" t="s">
        <v>1370</v>
      </c>
      <c r="D239" s="28" t="s">
        <v>8</v>
      </c>
      <c r="E239" s="41">
        <f>27.02</f>
        <v>27.02</v>
      </c>
      <c r="F239" s="36"/>
      <c r="G239" s="36">
        <f t="shared" si="13"/>
        <v>0</v>
      </c>
    </row>
    <row r="240" spans="1:8">
      <c r="A240" s="38" t="s">
        <v>1606</v>
      </c>
      <c r="B240" s="27" t="s">
        <v>148</v>
      </c>
      <c r="C240" s="27" t="s">
        <v>1363</v>
      </c>
      <c r="D240" s="28" t="s">
        <v>38</v>
      </c>
      <c r="E240" s="41">
        <v>25.2</v>
      </c>
      <c r="F240" s="36"/>
      <c r="G240" s="36">
        <f t="shared" si="13"/>
        <v>0</v>
      </c>
    </row>
    <row r="241" spans="1:8" ht="38.25">
      <c r="A241" s="38" t="s">
        <v>1607</v>
      </c>
      <c r="B241" s="27" t="s">
        <v>150</v>
      </c>
      <c r="C241" s="27" t="s">
        <v>1725</v>
      </c>
      <c r="D241" s="28" t="s">
        <v>8</v>
      </c>
      <c r="E241" s="41">
        <f>2.42*3.3*2</f>
        <v>15.97</v>
      </c>
      <c r="F241" s="36"/>
      <c r="G241" s="36">
        <f t="shared" si="13"/>
        <v>0</v>
      </c>
    </row>
    <row r="242" spans="1:8" ht="25.5">
      <c r="A242" s="38" t="s">
        <v>1608</v>
      </c>
      <c r="B242" s="27" t="s">
        <v>151</v>
      </c>
      <c r="C242" s="27" t="s">
        <v>159</v>
      </c>
      <c r="D242" s="28" t="s">
        <v>8</v>
      </c>
      <c r="E242" s="41">
        <f>7.85</f>
        <v>7.85</v>
      </c>
      <c r="F242" s="36"/>
      <c r="G242" s="36">
        <f t="shared" si="13"/>
        <v>0</v>
      </c>
    </row>
    <row r="243" spans="1:8" ht="38.25">
      <c r="A243" s="38" t="s">
        <v>1609</v>
      </c>
      <c r="B243" s="27" t="s">
        <v>152</v>
      </c>
      <c r="C243" s="27" t="s">
        <v>1726</v>
      </c>
      <c r="D243" s="28" t="s">
        <v>8</v>
      </c>
      <c r="E243" s="41">
        <f>4.66+5.51+4.45+6.87+3.68</f>
        <v>25.17</v>
      </c>
      <c r="F243" s="36"/>
      <c r="G243" s="36">
        <f t="shared" si="13"/>
        <v>0</v>
      </c>
    </row>
    <row r="244" spans="1:8">
      <c r="A244" s="38" t="s">
        <v>1610</v>
      </c>
      <c r="B244" s="27" t="s">
        <v>153</v>
      </c>
      <c r="C244" s="27" t="s">
        <v>1366</v>
      </c>
      <c r="D244" s="28" t="s">
        <v>38</v>
      </c>
      <c r="E244" s="41">
        <v>72.760000000000005</v>
      </c>
      <c r="F244" s="36"/>
      <c r="G244" s="36">
        <f t="shared" si="13"/>
        <v>0</v>
      </c>
    </row>
    <row r="245" spans="1:8" ht="25.5">
      <c r="A245" s="38" t="s">
        <v>1659</v>
      </c>
      <c r="B245" s="27" t="s">
        <v>157</v>
      </c>
      <c r="C245" s="27" t="s">
        <v>158</v>
      </c>
      <c r="D245" s="28" t="s">
        <v>8</v>
      </c>
      <c r="E245" s="41">
        <v>354.74</v>
      </c>
      <c r="F245" s="36"/>
      <c r="G245" s="36">
        <f t="shared" si="13"/>
        <v>0</v>
      </c>
    </row>
    <row r="246" spans="1:8" ht="25.5">
      <c r="A246" s="38" t="s">
        <v>1660</v>
      </c>
      <c r="B246" s="27" t="s">
        <v>1814</v>
      </c>
      <c r="C246" s="27" t="s">
        <v>1815</v>
      </c>
      <c r="D246" s="28" t="s">
        <v>8</v>
      </c>
      <c r="E246" s="41">
        <v>12.47</v>
      </c>
      <c r="F246" s="36"/>
      <c r="G246" s="36">
        <f t="shared" si="13"/>
        <v>0</v>
      </c>
    </row>
    <row r="247" spans="1:8">
      <c r="A247" s="38" t="s">
        <v>1740</v>
      </c>
      <c r="B247" s="27" t="s">
        <v>1817</v>
      </c>
      <c r="C247" s="27" t="s">
        <v>1818</v>
      </c>
      <c r="D247" s="28" t="s">
        <v>8</v>
      </c>
      <c r="E247" s="41">
        <v>5.03</v>
      </c>
      <c r="F247" s="36"/>
      <c r="G247" s="36">
        <f t="shared" si="13"/>
        <v>0</v>
      </c>
    </row>
    <row r="248" spans="1:8">
      <c r="A248" s="38" t="s">
        <v>1787</v>
      </c>
      <c r="B248" s="27" t="s">
        <v>1817</v>
      </c>
      <c r="C248" s="27" t="s">
        <v>1819</v>
      </c>
      <c r="D248" s="28" t="s">
        <v>8</v>
      </c>
      <c r="E248" s="41">
        <f>3.6+2.4+1.2</f>
        <v>7.2</v>
      </c>
      <c r="F248" s="36"/>
      <c r="G248" s="36">
        <f t="shared" ref="G248" si="19">E248*F248</f>
        <v>0</v>
      </c>
    </row>
    <row r="249" spans="1:8" ht="51">
      <c r="A249" s="38" t="s">
        <v>1821</v>
      </c>
      <c r="B249" s="27" t="s">
        <v>81</v>
      </c>
      <c r="C249" s="27" t="s">
        <v>1466</v>
      </c>
      <c r="D249" s="28" t="s">
        <v>83</v>
      </c>
      <c r="E249" s="41">
        <v>3</v>
      </c>
      <c r="F249" s="36"/>
      <c r="G249" s="36">
        <f t="shared" ref="G249" si="20">E249*F249</f>
        <v>0</v>
      </c>
      <c r="H249" s="29"/>
    </row>
    <row r="250" spans="1:8">
      <c r="A250" s="38" t="s">
        <v>1822</v>
      </c>
      <c r="B250" s="27" t="s">
        <v>81</v>
      </c>
      <c r="C250" s="27" t="s">
        <v>1369</v>
      </c>
      <c r="D250" s="28" t="s">
        <v>12</v>
      </c>
      <c r="E250" s="41">
        <v>2</v>
      </c>
      <c r="F250" s="36"/>
      <c r="G250" s="36">
        <f t="shared" si="13"/>
        <v>0</v>
      </c>
    </row>
    <row r="251" spans="1:8" s="10" customFormat="1" ht="15">
      <c r="A251" s="19" t="s">
        <v>1435</v>
      </c>
      <c r="B251" s="102" t="s">
        <v>1436</v>
      </c>
      <c r="C251" s="103"/>
      <c r="D251" s="20"/>
      <c r="E251" s="40"/>
      <c r="F251" s="21"/>
      <c r="G251" s="22">
        <f>SUM(G252:G273)</f>
        <v>0</v>
      </c>
    </row>
    <row r="252" spans="1:8">
      <c r="A252" s="38" t="s">
        <v>1611</v>
      </c>
      <c r="B252" s="27" t="s">
        <v>136</v>
      </c>
      <c r="C252" s="27" t="s">
        <v>137</v>
      </c>
      <c r="D252" s="28" t="s">
        <v>8</v>
      </c>
      <c r="E252" s="41">
        <v>512.01</v>
      </c>
      <c r="F252" s="36"/>
      <c r="G252" s="36">
        <f t="shared" si="13"/>
        <v>0</v>
      </c>
    </row>
    <row r="253" spans="1:8">
      <c r="A253" s="38" t="s">
        <v>1612</v>
      </c>
      <c r="B253" s="27" t="s">
        <v>138</v>
      </c>
      <c r="C253" s="27" t="s">
        <v>139</v>
      </c>
      <c r="D253" s="28" t="s">
        <v>8</v>
      </c>
      <c r="E253" s="41">
        <v>82</v>
      </c>
      <c r="F253" s="36"/>
      <c r="G253" s="36">
        <f t="shared" si="13"/>
        <v>0</v>
      </c>
    </row>
    <row r="254" spans="1:8" ht="25.5">
      <c r="A254" s="38" t="s">
        <v>1613</v>
      </c>
      <c r="B254" s="27" t="s">
        <v>1360</v>
      </c>
      <c r="C254" s="27" t="s">
        <v>1361</v>
      </c>
      <c r="D254" s="28" t="s">
        <v>8</v>
      </c>
      <c r="E254" s="41">
        <v>82</v>
      </c>
      <c r="F254" s="36"/>
      <c r="G254" s="36">
        <f t="shared" si="13"/>
        <v>0</v>
      </c>
    </row>
    <row r="255" spans="1:8" ht="25.5">
      <c r="A255" s="38" t="s">
        <v>1614</v>
      </c>
      <c r="B255" s="27" t="s">
        <v>1736</v>
      </c>
      <c r="C255" s="27" t="s">
        <v>1737</v>
      </c>
      <c r="D255" s="28" t="s">
        <v>83</v>
      </c>
      <c r="E255" s="41">
        <v>5</v>
      </c>
      <c r="F255" s="36"/>
      <c r="G255" s="36">
        <f t="shared" si="13"/>
        <v>0</v>
      </c>
    </row>
    <row r="256" spans="1:8" ht="25.5">
      <c r="A256" s="38" t="s">
        <v>1615</v>
      </c>
      <c r="B256" s="27" t="s">
        <v>140</v>
      </c>
      <c r="C256" s="27" t="s">
        <v>141</v>
      </c>
      <c r="D256" s="28" t="s">
        <v>8</v>
      </c>
      <c r="E256" s="41">
        <v>512.01</v>
      </c>
      <c r="F256" s="36"/>
      <c r="G256" s="36">
        <f t="shared" si="13"/>
        <v>0</v>
      </c>
    </row>
    <row r="257" spans="1:8">
      <c r="A257" s="38" t="s">
        <v>1616</v>
      </c>
      <c r="B257" s="27" t="s">
        <v>142</v>
      </c>
      <c r="C257" s="27" t="s">
        <v>143</v>
      </c>
      <c r="D257" s="28" t="s">
        <v>8</v>
      </c>
      <c r="E257" s="41">
        <v>512.01</v>
      </c>
      <c r="F257" s="36"/>
      <c r="G257" s="36">
        <f t="shared" si="13"/>
        <v>0</v>
      </c>
    </row>
    <row r="258" spans="1:8" ht="25.5">
      <c r="A258" s="38" t="s">
        <v>1617</v>
      </c>
      <c r="B258" s="27" t="s">
        <v>142</v>
      </c>
      <c r="C258" s="27" t="s">
        <v>1786</v>
      </c>
      <c r="D258" s="28" t="s">
        <v>8</v>
      </c>
      <c r="E258" s="41">
        <f>24.24+54.93</f>
        <v>79.17</v>
      </c>
      <c r="F258" s="36"/>
      <c r="G258" s="36">
        <f t="shared" ref="G258" si="21">E258*F258</f>
        <v>0</v>
      </c>
    </row>
    <row r="259" spans="1:8" ht="25.5">
      <c r="A259" s="38" t="s">
        <v>1618</v>
      </c>
      <c r="B259" s="27" t="s">
        <v>81</v>
      </c>
      <c r="C259" s="27" t="s">
        <v>1654</v>
      </c>
      <c r="D259" s="28" t="s">
        <v>38</v>
      </c>
      <c r="E259" s="41">
        <v>22.5</v>
      </c>
      <c r="F259" s="36"/>
      <c r="G259" s="36">
        <f>E259*F259</f>
        <v>0</v>
      </c>
      <c r="H259" s="29"/>
    </row>
    <row r="260" spans="1:8">
      <c r="A260" s="38" t="s">
        <v>1619</v>
      </c>
      <c r="B260" s="27" t="s">
        <v>144</v>
      </c>
      <c r="C260" s="27" t="s">
        <v>145</v>
      </c>
      <c r="D260" s="28" t="s">
        <v>8</v>
      </c>
      <c r="E260" s="41">
        <f>18.13-1.12*2+50.94</f>
        <v>66.83</v>
      </c>
      <c r="F260" s="36"/>
      <c r="G260" s="36">
        <f t="shared" si="13"/>
        <v>0</v>
      </c>
    </row>
    <row r="261" spans="1:8" ht="25.5">
      <c r="A261" s="38" t="s">
        <v>1620</v>
      </c>
      <c r="B261" s="27" t="s">
        <v>144</v>
      </c>
      <c r="C261" s="27" t="s">
        <v>160</v>
      </c>
      <c r="D261" s="28" t="s">
        <v>8</v>
      </c>
      <c r="E261" s="41">
        <f>1.12*2+2*0.14*5</f>
        <v>3.64</v>
      </c>
      <c r="F261" s="36"/>
      <c r="G261" s="36">
        <f t="shared" si="13"/>
        <v>0</v>
      </c>
    </row>
    <row r="262" spans="1:8" ht="25.5">
      <c r="A262" s="38" t="s">
        <v>1621</v>
      </c>
      <c r="B262" s="27" t="s">
        <v>146</v>
      </c>
      <c r="C262" s="27" t="s">
        <v>147</v>
      </c>
      <c r="D262" s="28" t="s">
        <v>8</v>
      </c>
      <c r="E262" s="41">
        <f>66.83+3.64</f>
        <v>70.47</v>
      </c>
      <c r="F262" s="36"/>
      <c r="G262" s="36">
        <f t="shared" si="13"/>
        <v>0</v>
      </c>
    </row>
    <row r="263" spans="1:8">
      <c r="A263" s="38" t="s">
        <v>1622</v>
      </c>
      <c r="B263" s="27" t="s">
        <v>148</v>
      </c>
      <c r="C263" s="27" t="s">
        <v>149</v>
      </c>
      <c r="D263" s="28" t="s">
        <v>38</v>
      </c>
      <c r="E263" s="41">
        <v>71.459999999999994</v>
      </c>
      <c r="F263" s="36"/>
      <c r="G263" s="36">
        <f t="shared" si="13"/>
        <v>0</v>
      </c>
    </row>
    <row r="264" spans="1:8" ht="25.5">
      <c r="A264" s="38" t="s">
        <v>1623</v>
      </c>
      <c r="B264" s="27" t="s">
        <v>151</v>
      </c>
      <c r="C264" s="27" t="s">
        <v>1727</v>
      </c>
      <c r="D264" s="28" t="s">
        <v>8</v>
      </c>
      <c r="E264" s="41">
        <f>16.54+14.43</f>
        <v>30.97</v>
      </c>
      <c r="F264" s="36"/>
      <c r="G264" s="36">
        <f t="shared" si="13"/>
        <v>0</v>
      </c>
    </row>
    <row r="265" spans="1:8" ht="25.5">
      <c r="A265" s="38" t="s">
        <v>1624</v>
      </c>
      <c r="B265" s="27" t="s">
        <v>152</v>
      </c>
      <c r="C265" s="27" t="s">
        <v>1365</v>
      </c>
      <c r="D265" s="28" t="s">
        <v>8</v>
      </c>
      <c r="E265" s="41">
        <f>19.21+5.03+19.73+5.37+2.43+5.37+2.43+20.75-1.2*2.34*2</f>
        <v>74.7</v>
      </c>
      <c r="F265" s="36"/>
      <c r="G265" s="36">
        <f t="shared" si="13"/>
        <v>0</v>
      </c>
    </row>
    <row r="266" spans="1:8">
      <c r="A266" s="38" t="s">
        <v>1625</v>
      </c>
      <c r="B266" s="27" t="s">
        <v>153</v>
      </c>
      <c r="C266" s="27" t="s">
        <v>1366</v>
      </c>
      <c r="D266" s="28" t="s">
        <v>38</v>
      </c>
      <c r="E266" s="41">
        <v>118.93</v>
      </c>
      <c r="F266" s="36"/>
      <c r="G266" s="36">
        <f t="shared" si="13"/>
        <v>0</v>
      </c>
    </row>
    <row r="267" spans="1:8" ht="38.25">
      <c r="A267" s="38" t="s">
        <v>1626</v>
      </c>
      <c r="B267" s="27" t="s">
        <v>154</v>
      </c>
      <c r="C267" s="27" t="s">
        <v>1371</v>
      </c>
      <c r="D267" s="28" t="s">
        <v>8</v>
      </c>
      <c r="E267" s="41">
        <f>1.2*2.34*2+1.2*0.14*4*2</f>
        <v>6.96</v>
      </c>
      <c r="F267" s="36"/>
      <c r="G267" s="36">
        <f t="shared" si="13"/>
        <v>0</v>
      </c>
    </row>
    <row r="268" spans="1:8" ht="38.25">
      <c r="A268" s="38" t="s">
        <v>1661</v>
      </c>
      <c r="B268" s="27" t="s">
        <v>81</v>
      </c>
      <c r="C268" s="27" t="s">
        <v>155</v>
      </c>
      <c r="D268" s="28" t="s">
        <v>38</v>
      </c>
      <c r="E268" s="41">
        <v>6.8</v>
      </c>
      <c r="F268" s="36"/>
      <c r="G268" s="36">
        <f t="shared" si="13"/>
        <v>0</v>
      </c>
    </row>
    <row r="269" spans="1:8" ht="25.5">
      <c r="A269" s="38" t="s">
        <v>1662</v>
      </c>
      <c r="B269" s="27" t="s">
        <v>157</v>
      </c>
      <c r="C269" s="27" t="s">
        <v>158</v>
      </c>
      <c r="D269" s="28" t="s">
        <v>8</v>
      </c>
      <c r="E269" s="41">
        <v>180.42</v>
      </c>
      <c r="F269" s="36"/>
      <c r="G269" s="36">
        <f t="shared" si="13"/>
        <v>0</v>
      </c>
    </row>
    <row r="270" spans="1:8">
      <c r="A270" s="38" t="s">
        <v>1738</v>
      </c>
      <c r="B270" s="27" t="s">
        <v>1817</v>
      </c>
      <c r="C270" s="27" t="s">
        <v>1818</v>
      </c>
      <c r="D270" s="28" t="s">
        <v>8</v>
      </c>
      <c r="E270" s="41">
        <f>3.6+1.42</f>
        <v>5.0199999999999996</v>
      </c>
      <c r="F270" s="36"/>
      <c r="G270" s="36">
        <f t="shared" si="13"/>
        <v>0</v>
      </c>
    </row>
    <row r="271" spans="1:8">
      <c r="A271" s="38" t="s">
        <v>1788</v>
      </c>
      <c r="B271" s="27" t="s">
        <v>1817</v>
      </c>
      <c r="C271" s="27" t="s">
        <v>1819</v>
      </c>
      <c r="D271" s="28" t="s">
        <v>8</v>
      </c>
      <c r="E271" s="41">
        <f>1.24+2.48</f>
        <v>3.72</v>
      </c>
      <c r="F271" s="36"/>
      <c r="G271" s="36">
        <f t="shared" ref="G271" si="22">E271*F271</f>
        <v>0</v>
      </c>
    </row>
    <row r="272" spans="1:8" ht="25.5">
      <c r="A272" s="38" t="s">
        <v>1834</v>
      </c>
      <c r="B272" s="27" t="s">
        <v>81</v>
      </c>
      <c r="C272" s="27" t="s">
        <v>1465</v>
      </c>
      <c r="D272" s="28" t="s">
        <v>83</v>
      </c>
      <c r="E272" s="41">
        <v>2</v>
      </c>
      <c r="F272" s="36"/>
      <c r="G272" s="36">
        <f>E272*F272</f>
        <v>0</v>
      </c>
      <c r="H272" s="29"/>
    </row>
    <row r="273" spans="1:8" ht="51">
      <c r="A273" s="38" t="s">
        <v>1835</v>
      </c>
      <c r="B273" s="27" t="s">
        <v>81</v>
      </c>
      <c r="C273" s="27" t="s">
        <v>1368</v>
      </c>
      <c r="D273" s="28" t="s">
        <v>83</v>
      </c>
      <c r="E273" s="41">
        <v>6</v>
      </c>
      <c r="F273" s="36"/>
      <c r="G273" s="36">
        <f t="shared" si="13"/>
        <v>0</v>
      </c>
      <c r="H273" s="29"/>
    </row>
    <row r="274" spans="1:8" s="10" customFormat="1" ht="15">
      <c r="A274" s="25" t="s">
        <v>1437</v>
      </c>
      <c r="B274" s="107" t="s">
        <v>1456</v>
      </c>
      <c r="C274" s="108"/>
      <c r="D274" s="108"/>
      <c r="E274" s="108"/>
      <c r="F274" s="109"/>
      <c r="G274" s="9">
        <f>G275+G287</f>
        <v>0</v>
      </c>
    </row>
    <row r="275" spans="1:8" s="10" customFormat="1" ht="15">
      <c r="A275" s="19" t="s">
        <v>1438</v>
      </c>
      <c r="B275" s="102" t="s">
        <v>1457</v>
      </c>
      <c r="C275" s="103"/>
      <c r="D275" s="20"/>
      <c r="E275" s="40"/>
      <c r="F275" s="21"/>
      <c r="G275" s="22">
        <f>SUM(G276:G286)</f>
        <v>0</v>
      </c>
    </row>
    <row r="276" spans="1:8">
      <c r="A276" s="38" t="s">
        <v>1439</v>
      </c>
      <c r="B276" s="27" t="s">
        <v>1702</v>
      </c>
      <c r="C276" s="27" t="s">
        <v>1729</v>
      </c>
      <c r="D276" s="28" t="s">
        <v>1730</v>
      </c>
      <c r="E276" s="41">
        <v>4</v>
      </c>
      <c r="F276" s="36"/>
      <c r="G276" s="36">
        <f t="shared" ref="G276" si="23">E276*F276</f>
        <v>0</v>
      </c>
    </row>
    <row r="277" spans="1:8">
      <c r="A277" s="38" t="s">
        <v>1440</v>
      </c>
      <c r="B277" s="27" t="s">
        <v>162</v>
      </c>
      <c r="C277" s="27" t="s">
        <v>163</v>
      </c>
      <c r="D277" s="28" t="s">
        <v>8</v>
      </c>
      <c r="E277" s="41">
        <v>1.2</v>
      </c>
      <c r="F277" s="36"/>
      <c r="G277" s="36">
        <f t="shared" ref="G277:G300" si="24">E277*F277</f>
        <v>0</v>
      </c>
    </row>
    <row r="278" spans="1:8">
      <c r="A278" s="38" t="s">
        <v>1441</v>
      </c>
      <c r="B278" s="27" t="s">
        <v>164</v>
      </c>
      <c r="C278" s="27" t="s">
        <v>165</v>
      </c>
      <c r="D278" s="28" t="s">
        <v>11</v>
      </c>
      <c r="E278" s="41">
        <v>0.8</v>
      </c>
      <c r="F278" s="36"/>
      <c r="G278" s="36">
        <f t="shared" si="24"/>
        <v>0</v>
      </c>
    </row>
    <row r="279" spans="1:8">
      <c r="A279" s="38" t="s">
        <v>1442</v>
      </c>
      <c r="B279" s="27" t="s">
        <v>166</v>
      </c>
      <c r="C279" s="27" t="s">
        <v>167</v>
      </c>
      <c r="D279" s="28" t="s">
        <v>11</v>
      </c>
      <c r="E279" s="41">
        <v>1.37</v>
      </c>
      <c r="F279" s="36"/>
      <c r="G279" s="36">
        <f t="shared" si="24"/>
        <v>0</v>
      </c>
    </row>
    <row r="280" spans="1:8" ht="25.5">
      <c r="A280" s="38" t="s">
        <v>1443</v>
      </c>
      <c r="B280" s="27" t="s">
        <v>39</v>
      </c>
      <c r="C280" s="27" t="s">
        <v>1762</v>
      </c>
      <c r="D280" s="28" t="s">
        <v>8</v>
      </c>
      <c r="E280" s="41">
        <v>1.5</v>
      </c>
      <c r="F280" s="36"/>
      <c r="G280" s="36">
        <f t="shared" si="24"/>
        <v>0</v>
      </c>
    </row>
    <row r="281" spans="1:8" ht="38.25">
      <c r="A281" s="38" t="s">
        <v>1444</v>
      </c>
      <c r="B281" s="27" t="s">
        <v>40</v>
      </c>
      <c r="C281" s="27" t="s">
        <v>1765</v>
      </c>
      <c r="D281" s="28" t="s">
        <v>8</v>
      </c>
      <c r="E281" s="41">
        <v>1.5</v>
      </c>
      <c r="F281" s="36"/>
      <c r="G281" s="36">
        <f t="shared" si="24"/>
        <v>0</v>
      </c>
    </row>
    <row r="282" spans="1:8" ht="25.5">
      <c r="A282" s="38" t="s">
        <v>1445</v>
      </c>
      <c r="B282" s="27" t="s">
        <v>41</v>
      </c>
      <c r="C282" s="27" t="s">
        <v>1784</v>
      </c>
      <c r="D282" s="28" t="s">
        <v>8</v>
      </c>
      <c r="E282" s="41">
        <v>1.5</v>
      </c>
      <c r="F282" s="36"/>
      <c r="G282" s="36">
        <f t="shared" si="24"/>
        <v>0</v>
      </c>
    </row>
    <row r="283" spans="1:8" ht="25.5">
      <c r="A283" s="38" t="s">
        <v>1446</v>
      </c>
      <c r="B283" s="27" t="s">
        <v>42</v>
      </c>
      <c r="C283" s="27" t="s">
        <v>43</v>
      </c>
      <c r="D283" s="28" t="s">
        <v>8</v>
      </c>
      <c r="E283" s="41">
        <v>1.5</v>
      </c>
      <c r="F283" s="36"/>
      <c r="G283" s="36">
        <f t="shared" si="24"/>
        <v>0</v>
      </c>
    </row>
    <row r="284" spans="1:8" ht="25.5">
      <c r="A284" s="38" t="s">
        <v>1447</v>
      </c>
      <c r="B284" s="27" t="s">
        <v>136</v>
      </c>
      <c r="C284" s="27" t="s">
        <v>1652</v>
      </c>
      <c r="D284" s="28" t="s">
        <v>8</v>
      </c>
      <c r="E284" s="41">
        <v>2.25</v>
      </c>
      <c r="F284" s="36"/>
      <c r="G284" s="36">
        <f t="shared" si="24"/>
        <v>0</v>
      </c>
    </row>
    <row r="285" spans="1:8" ht="25.5">
      <c r="A285" s="38" t="s">
        <v>1448</v>
      </c>
      <c r="B285" s="27" t="s">
        <v>140</v>
      </c>
      <c r="C285" s="27" t="s">
        <v>141</v>
      </c>
      <c r="D285" s="28" t="s">
        <v>8</v>
      </c>
      <c r="E285" s="41">
        <v>2.25</v>
      </c>
      <c r="F285" s="36"/>
      <c r="G285" s="36">
        <f t="shared" si="24"/>
        <v>0</v>
      </c>
    </row>
    <row r="286" spans="1:8" ht="25.5">
      <c r="A286" s="38" t="s">
        <v>1728</v>
      </c>
      <c r="B286" s="27" t="s">
        <v>142</v>
      </c>
      <c r="C286" s="27" t="s">
        <v>168</v>
      </c>
      <c r="D286" s="28" t="s">
        <v>8</v>
      </c>
      <c r="E286" s="41">
        <v>2.25</v>
      </c>
      <c r="F286" s="36"/>
      <c r="G286" s="36">
        <f t="shared" si="24"/>
        <v>0</v>
      </c>
    </row>
    <row r="287" spans="1:8" s="10" customFormat="1" ht="15">
      <c r="A287" s="19" t="s">
        <v>1449</v>
      </c>
      <c r="B287" s="102" t="s">
        <v>1458</v>
      </c>
      <c r="C287" s="103"/>
      <c r="D287" s="20"/>
      <c r="E287" s="40"/>
      <c r="F287" s="21"/>
      <c r="G287" s="22">
        <f>SUM(G288:G300)</f>
        <v>0</v>
      </c>
    </row>
    <row r="288" spans="1:8">
      <c r="A288" s="38" t="s">
        <v>1450</v>
      </c>
      <c r="B288" s="27" t="s">
        <v>162</v>
      </c>
      <c r="C288" s="27" t="s">
        <v>169</v>
      </c>
      <c r="D288" s="28" t="s">
        <v>8</v>
      </c>
      <c r="E288" s="41">
        <v>3.36</v>
      </c>
      <c r="F288" s="36"/>
      <c r="G288" s="36">
        <f t="shared" si="24"/>
        <v>0</v>
      </c>
    </row>
    <row r="289" spans="1:11">
      <c r="A289" s="38" t="s">
        <v>1451</v>
      </c>
      <c r="B289" s="27" t="s">
        <v>170</v>
      </c>
      <c r="C289" s="27" t="s">
        <v>1372</v>
      </c>
      <c r="D289" s="28" t="s">
        <v>171</v>
      </c>
      <c r="E289" s="41">
        <v>0.25</v>
      </c>
      <c r="F289" s="36"/>
      <c r="G289" s="36">
        <f t="shared" si="24"/>
        <v>0</v>
      </c>
    </row>
    <row r="290" spans="1:11">
      <c r="A290" s="38" t="s">
        <v>1452</v>
      </c>
      <c r="B290" s="27" t="s">
        <v>162</v>
      </c>
      <c r="C290" s="27" t="s">
        <v>172</v>
      </c>
      <c r="D290" s="28" t="s">
        <v>8</v>
      </c>
      <c r="E290" s="41">
        <v>2.8</v>
      </c>
      <c r="F290" s="36"/>
      <c r="G290" s="36">
        <f t="shared" si="24"/>
        <v>0</v>
      </c>
    </row>
    <row r="291" spans="1:11">
      <c r="A291" s="38" t="s">
        <v>1453</v>
      </c>
      <c r="B291" s="27" t="s">
        <v>164</v>
      </c>
      <c r="C291" s="27" t="s">
        <v>173</v>
      </c>
      <c r="D291" s="28" t="s">
        <v>11</v>
      </c>
      <c r="E291" s="41">
        <v>1.72</v>
      </c>
      <c r="F291" s="36"/>
      <c r="G291" s="36">
        <f t="shared" si="24"/>
        <v>0</v>
      </c>
    </row>
    <row r="292" spans="1:11">
      <c r="A292" s="38" t="s">
        <v>1454</v>
      </c>
      <c r="B292" s="27" t="s">
        <v>166</v>
      </c>
      <c r="C292" s="27" t="s">
        <v>174</v>
      </c>
      <c r="D292" s="28" t="s">
        <v>11</v>
      </c>
      <c r="E292" s="41">
        <v>0.8</v>
      </c>
      <c r="F292" s="36"/>
      <c r="G292" s="36">
        <f t="shared" si="24"/>
        <v>0</v>
      </c>
    </row>
    <row r="293" spans="1:11">
      <c r="A293" s="38" t="s">
        <v>1455</v>
      </c>
      <c r="B293" s="27" t="s">
        <v>175</v>
      </c>
      <c r="C293" s="27" t="s">
        <v>176</v>
      </c>
      <c r="D293" s="28" t="s">
        <v>11</v>
      </c>
      <c r="E293" s="41">
        <v>1.08</v>
      </c>
      <c r="F293" s="36"/>
      <c r="G293" s="36">
        <f t="shared" si="24"/>
        <v>0</v>
      </c>
    </row>
    <row r="294" spans="1:11">
      <c r="A294" s="38" t="s">
        <v>1636</v>
      </c>
      <c r="B294" s="27" t="s">
        <v>166</v>
      </c>
      <c r="C294" s="27" t="s">
        <v>177</v>
      </c>
      <c r="D294" s="28" t="s">
        <v>11</v>
      </c>
      <c r="E294" s="41">
        <v>1.38</v>
      </c>
      <c r="F294" s="36"/>
      <c r="G294" s="36">
        <f t="shared" si="24"/>
        <v>0</v>
      </c>
    </row>
    <row r="295" spans="1:11">
      <c r="A295" s="38" t="s">
        <v>1637</v>
      </c>
      <c r="B295" s="27" t="s">
        <v>52</v>
      </c>
      <c r="C295" s="27" t="s">
        <v>178</v>
      </c>
      <c r="D295" s="28" t="s">
        <v>33</v>
      </c>
      <c r="E295" s="41">
        <v>0.43</v>
      </c>
      <c r="F295" s="36"/>
      <c r="G295" s="36">
        <f t="shared" si="24"/>
        <v>0</v>
      </c>
    </row>
    <row r="296" spans="1:11" ht="25.5">
      <c r="A296" s="38" t="s">
        <v>1638</v>
      </c>
      <c r="B296" s="27" t="s">
        <v>54</v>
      </c>
      <c r="C296" s="27" t="s">
        <v>56</v>
      </c>
      <c r="D296" s="28" t="s">
        <v>33</v>
      </c>
      <c r="E296" s="41">
        <v>0.43</v>
      </c>
      <c r="F296" s="36"/>
      <c r="G296" s="36">
        <f t="shared" si="24"/>
        <v>0</v>
      </c>
    </row>
    <row r="297" spans="1:11">
      <c r="A297" s="38" t="s">
        <v>1639</v>
      </c>
      <c r="B297" s="27" t="s">
        <v>57</v>
      </c>
      <c r="C297" s="27" t="s">
        <v>179</v>
      </c>
      <c r="D297" s="28" t="s">
        <v>59</v>
      </c>
      <c r="E297" s="41">
        <v>430</v>
      </c>
      <c r="F297" s="36"/>
      <c r="G297" s="36">
        <f t="shared" si="24"/>
        <v>0</v>
      </c>
    </row>
    <row r="298" spans="1:11" ht="25.5">
      <c r="A298" s="38" t="s">
        <v>1640</v>
      </c>
      <c r="B298" s="27" t="s">
        <v>136</v>
      </c>
      <c r="C298" s="27" t="s">
        <v>1652</v>
      </c>
      <c r="D298" s="28" t="s">
        <v>8</v>
      </c>
      <c r="E298" s="41">
        <v>11</v>
      </c>
      <c r="F298" s="36"/>
      <c r="G298" s="36">
        <f t="shared" si="24"/>
        <v>0</v>
      </c>
    </row>
    <row r="299" spans="1:11" ht="25.5">
      <c r="A299" s="38" t="s">
        <v>1641</v>
      </c>
      <c r="B299" s="27" t="s">
        <v>140</v>
      </c>
      <c r="C299" s="27" t="s">
        <v>141</v>
      </c>
      <c r="D299" s="28" t="s">
        <v>8</v>
      </c>
      <c r="E299" s="41">
        <v>11</v>
      </c>
      <c r="F299" s="36"/>
      <c r="G299" s="36">
        <f t="shared" si="24"/>
        <v>0</v>
      </c>
    </row>
    <row r="300" spans="1:11" ht="25.5">
      <c r="A300" s="38" t="s">
        <v>1642</v>
      </c>
      <c r="B300" s="27" t="s">
        <v>142</v>
      </c>
      <c r="C300" s="27" t="s">
        <v>168</v>
      </c>
      <c r="D300" s="28" t="s">
        <v>8</v>
      </c>
      <c r="E300" s="41">
        <v>11</v>
      </c>
      <c r="F300" s="36"/>
      <c r="G300" s="36">
        <f t="shared" si="24"/>
        <v>0</v>
      </c>
    </row>
    <row r="301" spans="1:11" s="6" customFormat="1" ht="15">
      <c r="A301" s="104" t="s">
        <v>1459</v>
      </c>
      <c r="B301" s="105"/>
      <c r="C301" s="105"/>
      <c r="D301" s="105"/>
      <c r="E301" s="105"/>
      <c r="F301" s="106"/>
      <c r="G301" s="7">
        <f>G302</f>
        <v>0</v>
      </c>
      <c r="H301" s="8"/>
      <c r="I301" s="8"/>
      <c r="J301" s="8"/>
      <c r="K301" s="8"/>
    </row>
    <row r="302" spans="1:11" s="10" customFormat="1" ht="15">
      <c r="A302" s="25" t="s">
        <v>1643</v>
      </c>
      <c r="B302" s="107" t="s">
        <v>1459</v>
      </c>
      <c r="C302" s="108"/>
      <c r="D302" s="108"/>
      <c r="E302" s="108"/>
      <c r="F302" s="109"/>
      <c r="G302" s="9">
        <f>G303+G305+G314+G324+G329</f>
        <v>0</v>
      </c>
    </row>
    <row r="303" spans="1:11" s="10" customFormat="1" ht="15">
      <c r="A303" s="19" t="s">
        <v>852</v>
      </c>
      <c r="B303" s="102" t="s">
        <v>1003</v>
      </c>
      <c r="C303" s="103"/>
      <c r="D303" s="20"/>
      <c r="E303" s="40"/>
      <c r="F303" s="21"/>
      <c r="G303" s="22">
        <f>SUM(G304)</f>
        <v>0</v>
      </c>
    </row>
    <row r="304" spans="1:11">
      <c r="A304" s="38" t="s">
        <v>1627</v>
      </c>
      <c r="B304" s="27" t="s">
        <v>4</v>
      </c>
      <c r="C304" s="27" t="s">
        <v>5</v>
      </c>
      <c r="D304" s="28" t="s">
        <v>6</v>
      </c>
      <c r="E304" s="41">
        <v>0.09</v>
      </c>
      <c r="F304" s="36"/>
      <c r="G304" s="36">
        <f t="shared" ref="G304:G331" si="25">E304*F304</f>
        <v>0</v>
      </c>
    </row>
    <row r="305" spans="1:7" s="10" customFormat="1" ht="15">
      <c r="A305" s="19" t="s">
        <v>1460</v>
      </c>
      <c r="B305" s="102" t="s">
        <v>1461</v>
      </c>
      <c r="C305" s="103"/>
      <c r="D305" s="20"/>
      <c r="E305" s="40"/>
      <c r="F305" s="21"/>
      <c r="G305" s="22">
        <f>SUM(G306:G313)</f>
        <v>0</v>
      </c>
    </row>
    <row r="306" spans="1:7" ht="25.5">
      <c r="A306" s="38" t="s">
        <v>867</v>
      </c>
      <c r="B306" s="27" t="s">
        <v>180</v>
      </c>
      <c r="C306" s="27" t="s">
        <v>1373</v>
      </c>
      <c r="D306" s="28" t="s">
        <v>38</v>
      </c>
      <c r="E306" s="41">
        <v>178.06</v>
      </c>
      <c r="F306" s="36"/>
      <c r="G306" s="36">
        <f t="shared" si="25"/>
        <v>0</v>
      </c>
    </row>
    <row r="307" spans="1:7">
      <c r="A307" s="38" t="s">
        <v>868</v>
      </c>
      <c r="B307" s="27" t="s">
        <v>181</v>
      </c>
      <c r="C307" s="27" t="s">
        <v>182</v>
      </c>
      <c r="D307" s="28" t="s">
        <v>11</v>
      </c>
      <c r="E307" s="41">
        <v>15.14</v>
      </c>
      <c r="F307" s="36"/>
      <c r="G307" s="36">
        <f t="shared" si="25"/>
        <v>0</v>
      </c>
    </row>
    <row r="308" spans="1:7" ht="38.25">
      <c r="A308" s="38" t="s">
        <v>869</v>
      </c>
      <c r="B308" s="27" t="s">
        <v>183</v>
      </c>
      <c r="C308" s="27" t="s">
        <v>184</v>
      </c>
      <c r="D308" s="28" t="s">
        <v>38</v>
      </c>
      <c r="E308" s="41">
        <v>178.06</v>
      </c>
      <c r="F308" s="36"/>
      <c r="G308" s="36">
        <f t="shared" si="25"/>
        <v>0</v>
      </c>
    </row>
    <row r="309" spans="1:7" ht="25.5">
      <c r="A309" s="38" t="s">
        <v>870</v>
      </c>
      <c r="B309" s="27" t="s">
        <v>185</v>
      </c>
      <c r="C309" s="27" t="s">
        <v>1374</v>
      </c>
      <c r="D309" s="28" t="s">
        <v>8</v>
      </c>
      <c r="E309" s="41">
        <v>240.08</v>
      </c>
      <c r="F309" s="36"/>
      <c r="G309" s="36">
        <f t="shared" si="25"/>
        <v>0</v>
      </c>
    </row>
    <row r="310" spans="1:7" ht="38.25">
      <c r="A310" s="38" t="s">
        <v>871</v>
      </c>
      <c r="B310" s="27" t="s">
        <v>186</v>
      </c>
      <c r="C310" s="27" t="s">
        <v>187</v>
      </c>
      <c r="D310" s="28" t="s">
        <v>8</v>
      </c>
      <c r="E310" s="41">
        <v>240.08</v>
      </c>
      <c r="F310" s="36"/>
      <c r="G310" s="36">
        <f t="shared" si="25"/>
        <v>0</v>
      </c>
    </row>
    <row r="311" spans="1:7" ht="25.5">
      <c r="A311" s="38" t="s">
        <v>872</v>
      </c>
      <c r="B311" s="27" t="s">
        <v>188</v>
      </c>
      <c r="C311" s="27" t="s">
        <v>189</v>
      </c>
      <c r="D311" s="28" t="s">
        <v>8</v>
      </c>
      <c r="E311" s="41">
        <v>240.08</v>
      </c>
      <c r="F311" s="36"/>
      <c r="G311" s="36">
        <f t="shared" si="25"/>
        <v>0</v>
      </c>
    </row>
    <row r="312" spans="1:7" ht="25.5">
      <c r="A312" s="38" t="s">
        <v>873</v>
      </c>
      <c r="B312" s="27" t="s">
        <v>190</v>
      </c>
      <c r="C312" s="27" t="s">
        <v>191</v>
      </c>
      <c r="D312" s="28" t="s">
        <v>8</v>
      </c>
      <c r="E312" s="41">
        <v>240.08</v>
      </c>
      <c r="F312" s="36"/>
      <c r="G312" s="36">
        <f t="shared" si="25"/>
        <v>0</v>
      </c>
    </row>
    <row r="313" spans="1:7" ht="38.25">
      <c r="A313" s="38" t="s">
        <v>874</v>
      </c>
      <c r="B313" s="27" t="s">
        <v>1375</v>
      </c>
      <c r="C313" s="27" t="s">
        <v>192</v>
      </c>
      <c r="D313" s="28" t="s">
        <v>8</v>
      </c>
      <c r="E313" s="41">
        <v>240.08</v>
      </c>
      <c r="F313" s="36"/>
      <c r="G313" s="36">
        <f t="shared" si="25"/>
        <v>0</v>
      </c>
    </row>
    <row r="314" spans="1:7" s="10" customFormat="1" ht="15">
      <c r="A314" s="19" t="s">
        <v>875</v>
      </c>
      <c r="B314" s="102" t="s">
        <v>1462</v>
      </c>
      <c r="C314" s="103"/>
      <c r="D314" s="20"/>
      <c r="E314" s="40"/>
      <c r="F314" s="21"/>
      <c r="G314" s="22">
        <f>SUM(G315:G323)</f>
        <v>0</v>
      </c>
    </row>
    <row r="315" spans="1:7" ht="25.5">
      <c r="A315" s="38" t="s">
        <v>877</v>
      </c>
      <c r="B315" s="27" t="s">
        <v>193</v>
      </c>
      <c r="C315" s="27" t="s">
        <v>1376</v>
      </c>
      <c r="D315" s="28" t="s">
        <v>38</v>
      </c>
      <c r="E315" s="41">
        <v>225.82</v>
      </c>
      <c r="F315" s="36"/>
      <c r="G315" s="36">
        <f t="shared" si="25"/>
        <v>0</v>
      </c>
    </row>
    <row r="316" spans="1:7" ht="25.5">
      <c r="A316" s="38" t="s">
        <v>878</v>
      </c>
      <c r="B316" s="27" t="s">
        <v>190</v>
      </c>
      <c r="C316" s="27" t="s">
        <v>194</v>
      </c>
      <c r="D316" s="28" t="s">
        <v>8</v>
      </c>
      <c r="E316" s="41">
        <v>101.62</v>
      </c>
      <c r="F316" s="36"/>
      <c r="G316" s="36">
        <f t="shared" si="25"/>
        <v>0</v>
      </c>
    </row>
    <row r="317" spans="1:7">
      <c r="A317" s="38" t="s">
        <v>879</v>
      </c>
      <c r="B317" s="27" t="s">
        <v>181</v>
      </c>
      <c r="C317" s="27" t="s">
        <v>182</v>
      </c>
      <c r="D317" s="28" t="s">
        <v>11</v>
      </c>
      <c r="E317" s="41">
        <v>25.52</v>
      </c>
      <c r="F317" s="36"/>
      <c r="G317" s="36">
        <f t="shared" si="25"/>
        <v>0</v>
      </c>
    </row>
    <row r="318" spans="1:7" ht="25.5">
      <c r="A318" s="38" t="s">
        <v>880</v>
      </c>
      <c r="B318" s="27" t="s">
        <v>195</v>
      </c>
      <c r="C318" s="27" t="s">
        <v>196</v>
      </c>
      <c r="D318" s="28" t="s">
        <v>38</v>
      </c>
      <c r="E318" s="41">
        <v>225.82</v>
      </c>
      <c r="F318" s="36"/>
      <c r="G318" s="36">
        <f t="shared" si="25"/>
        <v>0</v>
      </c>
    </row>
    <row r="319" spans="1:7" ht="25.5">
      <c r="A319" s="38" t="s">
        <v>881</v>
      </c>
      <c r="B319" s="27" t="s">
        <v>185</v>
      </c>
      <c r="C319" s="27" t="s">
        <v>1374</v>
      </c>
      <c r="D319" s="28" t="s">
        <v>8</v>
      </c>
      <c r="E319" s="41">
        <v>635.36</v>
      </c>
      <c r="F319" s="36"/>
      <c r="G319" s="36">
        <f t="shared" si="25"/>
        <v>0</v>
      </c>
    </row>
    <row r="320" spans="1:7" ht="25.5">
      <c r="A320" s="38" t="s">
        <v>882</v>
      </c>
      <c r="B320" s="27" t="s">
        <v>197</v>
      </c>
      <c r="C320" s="27" t="s">
        <v>198</v>
      </c>
      <c r="D320" s="28" t="s">
        <v>8</v>
      </c>
      <c r="E320" s="41">
        <v>635.36</v>
      </c>
      <c r="F320" s="36"/>
      <c r="G320" s="36">
        <f t="shared" si="25"/>
        <v>0</v>
      </c>
    </row>
    <row r="321" spans="1:12" ht="25.5">
      <c r="A321" s="38" t="s">
        <v>883</v>
      </c>
      <c r="B321" s="27" t="s">
        <v>199</v>
      </c>
      <c r="C321" s="27" t="s">
        <v>200</v>
      </c>
      <c r="D321" s="28" t="s">
        <v>8</v>
      </c>
      <c r="E321" s="41">
        <v>635.36</v>
      </c>
      <c r="F321" s="36"/>
      <c r="G321" s="36">
        <f t="shared" si="25"/>
        <v>0</v>
      </c>
    </row>
    <row r="322" spans="1:12" ht="25.5">
      <c r="A322" s="38" t="s">
        <v>884</v>
      </c>
      <c r="B322" s="27" t="s">
        <v>201</v>
      </c>
      <c r="C322" s="27" t="s">
        <v>202</v>
      </c>
      <c r="D322" s="28" t="s">
        <v>8</v>
      </c>
      <c r="E322" s="41">
        <v>635.36</v>
      </c>
      <c r="F322" s="36"/>
      <c r="G322" s="36">
        <f t="shared" si="25"/>
        <v>0</v>
      </c>
    </row>
    <row r="323" spans="1:12" ht="51">
      <c r="A323" s="38" t="s">
        <v>885</v>
      </c>
      <c r="B323" s="27" t="s">
        <v>1377</v>
      </c>
      <c r="C323" s="27" t="s">
        <v>1378</v>
      </c>
      <c r="D323" s="28" t="s">
        <v>8</v>
      </c>
      <c r="E323" s="41">
        <v>635.36</v>
      </c>
      <c r="F323" s="36"/>
      <c r="G323" s="36">
        <f t="shared" si="25"/>
        <v>0</v>
      </c>
    </row>
    <row r="324" spans="1:12" s="10" customFormat="1" ht="15">
      <c r="A324" s="19" t="s">
        <v>1386</v>
      </c>
      <c r="B324" s="102" t="s">
        <v>1463</v>
      </c>
      <c r="C324" s="103"/>
      <c r="D324" s="20"/>
      <c r="E324" s="40"/>
      <c r="F324" s="21"/>
      <c r="G324" s="22">
        <f>SUM(G325:G328)</f>
        <v>0</v>
      </c>
    </row>
    <row r="325" spans="1:12" ht="25.5">
      <c r="A325" s="38" t="s">
        <v>1644</v>
      </c>
      <c r="B325" s="27" t="s">
        <v>203</v>
      </c>
      <c r="C325" s="27" t="s">
        <v>1379</v>
      </c>
      <c r="D325" s="28" t="s">
        <v>11</v>
      </c>
      <c r="E325" s="41">
        <v>8.74</v>
      </c>
      <c r="F325" s="36"/>
      <c r="G325" s="36">
        <f t="shared" si="25"/>
        <v>0</v>
      </c>
    </row>
    <row r="326" spans="1:12" ht="25.5">
      <c r="A326" s="38" t="s">
        <v>1645</v>
      </c>
      <c r="B326" s="27" t="s">
        <v>204</v>
      </c>
      <c r="C326" s="27" t="s">
        <v>1380</v>
      </c>
      <c r="D326" s="28" t="s">
        <v>8</v>
      </c>
      <c r="E326" s="41">
        <v>349.93</v>
      </c>
      <c r="F326" s="36"/>
      <c r="G326" s="36">
        <f t="shared" si="25"/>
        <v>0</v>
      </c>
    </row>
    <row r="327" spans="1:12" ht="25.5">
      <c r="A327" s="38" t="s">
        <v>1646</v>
      </c>
      <c r="B327" s="27" t="s">
        <v>205</v>
      </c>
      <c r="C327" s="27" t="s">
        <v>1381</v>
      </c>
      <c r="D327" s="28" t="s">
        <v>8</v>
      </c>
      <c r="E327" s="41">
        <v>349.93</v>
      </c>
      <c r="F327" s="36"/>
      <c r="G327" s="36">
        <f t="shared" si="25"/>
        <v>0</v>
      </c>
    </row>
    <row r="328" spans="1:12" ht="38.25">
      <c r="A328" s="38" t="s">
        <v>1647</v>
      </c>
      <c r="B328" s="27" t="s">
        <v>1678</v>
      </c>
      <c r="C328" s="27" t="s">
        <v>1679</v>
      </c>
      <c r="D328" s="28" t="s">
        <v>12</v>
      </c>
      <c r="E328" s="41">
        <v>12</v>
      </c>
      <c r="F328" s="36"/>
      <c r="G328" s="36">
        <f t="shared" si="25"/>
        <v>0</v>
      </c>
      <c r="H328" s="118"/>
      <c r="I328" s="119"/>
      <c r="J328" s="119"/>
      <c r="K328" s="119"/>
      <c r="L328" s="119"/>
    </row>
    <row r="329" spans="1:12" s="10" customFormat="1" ht="15">
      <c r="A329" s="19" t="s">
        <v>1387</v>
      </c>
      <c r="B329" s="102" t="s">
        <v>1464</v>
      </c>
      <c r="C329" s="103"/>
      <c r="D329" s="20"/>
      <c r="E329" s="40"/>
      <c r="F329" s="21"/>
      <c r="G329" s="22">
        <f>SUM(G330:G333)</f>
        <v>0</v>
      </c>
    </row>
    <row r="330" spans="1:12">
      <c r="A330" s="38" t="s">
        <v>1648</v>
      </c>
      <c r="B330" s="27" t="s">
        <v>81</v>
      </c>
      <c r="C330" s="27" t="s">
        <v>206</v>
      </c>
      <c r="D330" s="28" t="s">
        <v>83</v>
      </c>
      <c r="E330" s="41">
        <v>1</v>
      </c>
      <c r="F330" s="36"/>
      <c r="G330" s="36">
        <f t="shared" si="25"/>
        <v>0</v>
      </c>
    </row>
    <row r="331" spans="1:12" ht="51">
      <c r="A331" s="38" t="s">
        <v>1649</v>
      </c>
      <c r="B331" s="27" t="s">
        <v>81</v>
      </c>
      <c r="C331" s="27" t="s">
        <v>1382</v>
      </c>
      <c r="D331" s="28" t="s">
        <v>83</v>
      </c>
      <c r="E331" s="41">
        <v>3</v>
      </c>
      <c r="F331" s="36"/>
      <c r="G331" s="36">
        <f t="shared" si="25"/>
        <v>0</v>
      </c>
    </row>
    <row r="332" spans="1:12">
      <c r="A332" s="38" t="s">
        <v>1650</v>
      </c>
      <c r="B332" s="27" t="s">
        <v>81</v>
      </c>
      <c r="C332" s="27" t="s">
        <v>1849</v>
      </c>
      <c r="D332" s="28" t="s">
        <v>38</v>
      </c>
      <c r="E332" s="41">
        <v>40</v>
      </c>
      <c r="F332" s="36"/>
      <c r="G332" s="36">
        <f t="shared" ref="G332:G333" si="26">E332*F332</f>
        <v>0</v>
      </c>
    </row>
    <row r="333" spans="1:12">
      <c r="A333" s="38" t="s">
        <v>1651</v>
      </c>
      <c r="B333" s="27"/>
      <c r="C333" s="27" t="s">
        <v>1836</v>
      </c>
      <c r="D333" s="28" t="s">
        <v>38</v>
      </c>
      <c r="E333" s="41">
        <v>4</v>
      </c>
      <c r="F333" s="36"/>
      <c r="G333" s="36">
        <f t="shared" si="26"/>
        <v>0</v>
      </c>
    </row>
    <row r="334" spans="1:12" s="6" customFormat="1" ht="15">
      <c r="A334" s="104" t="s">
        <v>1101</v>
      </c>
      <c r="B334" s="105"/>
      <c r="C334" s="105"/>
      <c r="D334" s="105"/>
      <c r="E334" s="105"/>
      <c r="F334" s="106"/>
      <c r="G334" s="7">
        <f>G335+G409+G438+G481+G493</f>
        <v>0</v>
      </c>
      <c r="H334" s="8"/>
      <c r="I334" s="8"/>
      <c r="J334" s="8"/>
      <c r="K334" s="8"/>
    </row>
    <row r="335" spans="1:12" s="10" customFormat="1" ht="15">
      <c r="A335" s="25">
        <v>1</v>
      </c>
      <c r="B335" s="107" t="s">
        <v>1100</v>
      </c>
      <c r="C335" s="108"/>
      <c r="D335" s="108"/>
      <c r="E335" s="108"/>
      <c r="F335" s="109"/>
      <c r="G335" s="9">
        <f>G336+G351+G395</f>
        <v>0</v>
      </c>
    </row>
    <row r="336" spans="1:12" s="10" customFormat="1" ht="15">
      <c r="A336" s="19" t="s">
        <v>852</v>
      </c>
      <c r="B336" s="102" t="s">
        <v>1102</v>
      </c>
      <c r="C336" s="103"/>
      <c r="D336" s="20"/>
      <c r="E336" s="40"/>
      <c r="F336" s="21"/>
      <c r="G336" s="22">
        <f>SUM(G337:G350)</f>
        <v>0</v>
      </c>
    </row>
    <row r="337" spans="1:7" ht="25.5">
      <c r="A337" s="26" t="s">
        <v>854</v>
      </c>
      <c r="B337" s="27" t="s">
        <v>208</v>
      </c>
      <c r="C337" s="27" t="s">
        <v>209</v>
      </c>
      <c r="D337" s="28" t="s">
        <v>38</v>
      </c>
      <c r="E337" s="41">
        <v>35</v>
      </c>
      <c r="F337" s="36"/>
      <c r="G337" s="36">
        <f>E337*F337</f>
        <v>0</v>
      </c>
    </row>
    <row r="338" spans="1:7" ht="25.5">
      <c r="A338" s="26" t="s">
        <v>855</v>
      </c>
      <c r="B338" s="27" t="s">
        <v>210</v>
      </c>
      <c r="C338" s="27" t="s">
        <v>211</v>
      </c>
      <c r="D338" s="28" t="s">
        <v>38</v>
      </c>
      <c r="E338" s="41">
        <v>42</v>
      </c>
      <c r="F338" s="36"/>
      <c r="G338" s="36">
        <f>E338*F338</f>
        <v>0</v>
      </c>
    </row>
    <row r="339" spans="1:7" ht="25.5">
      <c r="A339" s="26" t="s">
        <v>856</v>
      </c>
      <c r="B339" s="27" t="s">
        <v>212</v>
      </c>
      <c r="C339" s="27" t="s">
        <v>213</v>
      </c>
      <c r="D339" s="28" t="s">
        <v>214</v>
      </c>
      <c r="E339" s="41">
        <v>3</v>
      </c>
      <c r="F339" s="36"/>
      <c r="G339" s="36">
        <f t="shared" ref="G339:G404" si="27">E339*F339</f>
        <v>0</v>
      </c>
    </row>
    <row r="340" spans="1:7" ht="25.5">
      <c r="A340" s="26" t="s">
        <v>857</v>
      </c>
      <c r="B340" s="27" t="s">
        <v>215</v>
      </c>
      <c r="C340" s="27" t="s">
        <v>216</v>
      </c>
      <c r="D340" s="28" t="s">
        <v>38</v>
      </c>
      <c r="E340" s="41">
        <v>77</v>
      </c>
      <c r="F340" s="36"/>
      <c r="G340" s="36">
        <f t="shared" si="27"/>
        <v>0</v>
      </c>
    </row>
    <row r="341" spans="1:7" ht="25.5">
      <c r="A341" s="26" t="s">
        <v>858</v>
      </c>
      <c r="B341" s="27" t="s">
        <v>217</v>
      </c>
      <c r="C341" s="27" t="s">
        <v>218</v>
      </c>
      <c r="D341" s="28" t="s">
        <v>219</v>
      </c>
      <c r="E341" s="41">
        <v>3</v>
      </c>
      <c r="F341" s="36"/>
      <c r="G341" s="36">
        <f t="shared" si="27"/>
        <v>0</v>
      </c>
    </row>
    <row r="342" spans="1:7" ht="25.5">
      <c r="A342" s="26" t="s">
        <v>859</v>
      </c>
      <c r="B342" s="27" t="s">
        <v>220</v>
      </c>
      <c r="C342" s="27" t="s">
        <v>221</v>
      </c>
      <c r="D342" s="28" t="s">
        <v>214</v>
      </c>
      <c r="E342" s="41">
        <v>3</v>
      </c>
      <c r="F342" s="36"/>
      <c r="G342" s="36">
        <f t="shared" si="27"/>
        <v>0</v>
      </c>
    </row>
    <row r="343" spans="1:7" ht="25.5">
      <c r="A343" s="26" t="s">
        <v>860</v>
      </c>
      <c r="B343" s="27" t="s">
        <v>222</v>
      </c>
      <c r="C343" s="27" t="s">
        <v>223</v>
      </c>
      <c r="D343" s="28" t="s">
        <v>38</v>
      </c>
      <c r="E343" s="41">
        <v>35</v>
      </c>
      <c r="F343" s="36"/>
      <c r="G343" s="36">
        <f t="shared" si="27"/>
        <v>0</v>
      </c>
    </row>
    <row r="344" spans="1:7" ht="25.5">
      <c r="A344" s="26" t="s">
        <v>861</v>
      </c>
      <c r="B344" s="27" t="s">
        <v>224</v>
      </c>
      <c r="C344" s="27" t="s">
        <v>225</v>
      </c>
      <c r="D344" s="28" t="s">
        <v>38</v>
      </c>
      <c r="E344" s="41">
        <v>42</v>
      </c>
      <c r="F344" s="36"/>
      <c r="G344" s="36">
        <f t="shared" si="27"/>
        <v>0</v>
      </c>
    </row>
    <row r="345" spans="1:7" ht="25.5">
      <c r="A345" s="26" t="s">
        <v>862</v>
      </c>
      <c r="B345" s="27" t="s">
        <v>226</v>
      </c>
      <c r="C345" s="27" t="s">
        <v>227</v>
      </c>
      <c r="D345" s="28" t="s">
        <v>12</v>
      </c>
      <c r="E345" s="41">
        <v>3</v>
      </c>
      <c r="F345" s="36"/>
      <c r="G345" s="36">
        <f t="shared" si="27"/>
        <v>0</v>
      </c>
    </row>
    <row r="346" spans="1:7" ht="25.5">
      <c r="A346" s="26" t="s">
        <v>863</v>
      </c>
      <c r="B346" s="27" t="s">
        <v>228</v>
      </c>
      <c r="C346" s="27" t="s">
        <v>229</v>
      </c>
      <c r="D346" s="28" t="s">
        <v>12</v>
      </c>
      <c r="E346" s="41">
        <v>2</v>
      </c>
      <c r="F346" s="36"/>
      <c r="G346" s="36">
        <f t="shared" si="27"/>
        <v>0</v>
      </c>
    </row>
    <row r="347" spans="1:7" ht="25.5">
      <c r="A347" s="26" t="s">
        <v>864</v>
      </c>
      <c r="B347" s="27" t="s">
        <v>230</v>
      </c>
      <c r="C347" s="27" t="s">
        <v>231</v>
      </c>
      <c r="D347" s="28" t="s">
        <v>12</v>
      </c>
      <c r="E347" s="41">
        <v>1</v>
      </c>
      <c r="F347" s="36"/>
      <c r="G347" s="36">
        <f t="shared" si="27"/>
        <v>0</v>
      </c>
    </row>
    <row r="348" spans="1:7">
      <c r="A348" s="26" t="s">
        <v>1103</v>
      </c>
      <c r="B348" s="27" t="s">
        <v>232</v>
      </c>
      <c r="C348" s="27" t="s">
        <v>233</v>
      </c>
      <c r="D348" s="28" t="s">
        <v>12</v>
      </c>
      <c r="E348" s="41">
        <v>2</v>
      </c>
      <c r="F348" s="36"/>
      <c r="G348" s="36">
        <f t="shared" si="27"/>
        <v>0</v>
      </c>
    </row>
    <row r="349" spans="1:7" ht="25.5">
      <c r="A349" s="26" t="s">
        <v>1104</v>
      </c>
      <c r="B349" s="27" t="s">
        <v>230</v>
      </c>
      <c r="C349" s="27" t="s">
        <v>234</v>
      </c>
      <c r="D349" s="28" t="s">
        <v>12</v>
      </c>
      <c r="E349" s="41">
        <v>1</v>
      </c>
      <c r="F349" s="36"/>
      <c r="G349" s="36">
        <f t="shared" si="27"/>
        <v>0</v>
      </c>
    </row>
    <row r="350" spans="1:7" ht="25.5">
      <c r="A350" s="26" t="s">
        <v>1105</v>
      </c>
      <c r="B350" s="27" t="s">
        <v>235</v>
      </c>
      <c r="C350" s="27" t="s">
        <v>236</v>
      </c>
      <c r="D350" s="28" t="s">
        <v>12</v>
      </c>
      <c r="E350" s="41">
        <v>6</v>
      </c>
      <c r="F350" s="36"/>
      <c r="G350" s="36">
        <f t="shared" si="27"/>
        <v>0</v>
      </c>
    </row>
    <row r="351" spans="1:7" s="10" customFormat="1" ht="15">
      <c r="A351" s="19" t="s">
        <v>865</v>
      </c>
      <c r="B351" s="102" t="s">
        <v>1106</v>
      </c>
      <c r="C351" s="103"/>
      <c r="D351" s="20"/>
      <c r="E351" s="40"/>
      <c r="F351" s="21"/>
      <c r="G351" s="22">
        <f>SUM(G352:G394)</f>
        <v>0</v>
      </c>
    </row>
    <row r="352" spans="1:7" ht="25.5">
      <c r="A352" s="26" t="s">
        <v>867</v>
      </c>
      <c r="B352" s="27" t="s">
        <v>208</v>
      </c>
      <c r="C352" s="27" t="s">
        <v>209</v>
      </c>
      <c r="D352" s="28" t="s">
        <v>38</v>
      </c>
      <c r="E352" s="41">
        <v>66.400000000000006</v>
      </c>
      <c r="F352" s="36"/>
      <c r="G352" s="36">
        <f t="shared" si="27"/>
        <v>0</v>
      </c>
    </row>
    <row r="353" spans="1:7" ht="25.5">
      <c r="A353" s="26" t="s">
        <v>868</v>
      </c>
      <c r="B353" s="27" t="s">
        <v>237</v>
      </c>
      <c r="C353" s="27" t="s">
        <v>238</v>
      </c>
      <c r="D353" s="28" t="s">
        <v>38</v>
      </c>
      <c r="E353" s="41">
        <v>93</v>
      </c>
      <c r="F353" s="36"/>
      <c r="G353" s="36">
        <f t="shared" si="27"/>
        <v>0</v>
      </c>
    </row>
    <row r="354" spans="1:7" ht="25.5">
      <c r="A354" s="26" t="s">
        <v>869</v>
      </c>
      <c r="B354" s="27" t="s">
        <v>210</v>
      </c>
      <c r="C354" s="27" t="s">
        <v>211</v>
      </c>
      <c r="D354" s="28" t="s">
        <v>38</v>
      </c>
      <c r="E354" s="41">
        <v>14</v>
      </c>
      <c r="F354" s="36"/>
      <c r="G354" s="36">
        <f t="shared" si="27"/>
        <v>0</v>
      </c>
    </row>
    <row r="355" spans="1:7" ht="25.5">
      <c r="A355" s="26" t="s">
        <v>870</v>
      </c>
      <c r="B355" s="27" t="s">
        <v>239</v>
      </c>
      <c r="C355" s="27" t="s">
        <v>240</v>
      </c>
      <c r="D355" s="28" t="s">
        <v>38</v>
      </c>
      <c r="E355" s="41">
        <v>14</v>
      </c>
      <c r="F355" s="36"/>
      <c r="G355" s="36">
        <f t="shared" si="27"/>
        <v>0</v>
      </c>
    </row>
    <row r="356" spans="1:7" ht="25.5">
      <c r="A356" s="26" t="s">
        <v>871</v>
      </c>
      <c r="B356" s="27" t="s">
        <v>241</v>
      </c>
      <c r="C356" s="27" t="s">
        <v>242</v>
      </c>
      <c r="D356" s="28" t="s">
        <v>38</v>
      </c>
      <c r="E356" s="41">
        <v>19</v>
      </c>
      <c r="F356" s="36"/>
      <c r="G356" s="36">
        <f t="shared" si="27"/>
        <v>0</v>
      </c>
    </row>
    <row r="357" spans="1:7" ht="25.5">
      <c r="A357" s="26" t="s">
        <v>872</v>
      </c>
      <c r="B357" s="27" t="s">
        <v>215</v>
      </c>
      <c r="C357" s="27" t="s">
        <v>216</v>
      </c>
      <c r="D357" s="28" t="s">
        <v>38</v>
      </c>
      <c r="E357" s="41">
        <v>206.4</v>
      </c>
      <c r="F357" s="36"/>
      <c r="G357" s="36">
        <f t="shared" si="27"/>
        <v>0</v>
      </c>
    </row>
    <row r="358" spans="1:7" ht="25.5">
      <c r="A358" s="26" t="s">
        <v>873</v>
      </c>
      <c r="B358" s="27" t="s">
        <v>243</v>
      </c>
      <c r="C358" s="27" t="s">
        <v>244</v>
      </c>
      <c r="D358" s="28" t="s">
        <v>38</v>
      </c>
      <c r="E358" s="41">
        <v>843.6</v>
      </c>
      <c r="F358" s="36"/>
      <c r="G358" s="36">
        <f t="shared" si="27"/>
        <v>0</v>
      </c>
    </row>
    <row r="359" spans="1:7" ht="25.5">
      <c r="A359" s="26" t="s">
        <v>874</v>
      </c>
      <c r="B359" s="27" t="s">
        <v>245</v>
      </c>
      <c r="C359" s="27" t="s">
        <v>246</v>
      </c>
      <c r="D359" s="28" t="s">
        <v>38</v>
      </c>
      <c r="E359" s="41">
        <v>843.6</v>
      </c>
      <c r="F359" s="36"/>
      <c r="G359" s="36">
        <f t="shared" si="27"/>
        <v>0</v>
      </c>
    </row>
    <row r="360" spans="1:7" ht="25.5">
      <c r="A360" s="26" t="s">
        <v>1107</v>
      </c>
      <c r="B360" s="27" t="s">
        <v>247</v>
      </c>
      <c r="C360" s="27" t="s">
        <v>248</v>
      </c>
      <c r="D360" s="28" t="s">
        <v>249</v>
      </c>
      <c r="E360" s="41">
        <v>1</v>
      </c>
      <c r="F360" s="36"/>
      <c r="G360" s="36">
        <f t="shared" si="27"/>
        <v>0</v>
      </c>
    </row>
    <row r="361" spans="1:7" ht="25.5">
      <c r="A361" s="26" t="s">
        <v>1108</v>
      </c>
      <c r="B361" s="27" t="s">
        <v>217</v>
      </c>
      <c r="C361" s="27" t="s">
        <v>250</v>
      </c>
      <c r="D361" s="28" t="s">
        <v>219</v>
      </c>
      <c r="E361" s="41">
        <v>39</v>
      </c>
      <c r="F361" s="36"/>
      <c r="G361" s="36">
        <f t="shared" si="27"/>
        <v>0</v>
      </c>
    </row>
    <row r="362" spans="1:7">
      <c r="A362" s="26" t="s">
        <v>1109</v>
      </c>
      <c r="B362" s="27" t="s">
        <v>251</v>
      </c>
      <c r="C362" s="27" t="s">
        <v>252</v>
      </c>
      <c r="D362" s="28" t="s">
        <v>12</v>
      </c>
      <c r="E362" s="41">
        <v>39</v>
      </c>
      <c r="F362" s="36"/>
      <c r="G362" s="36">
        <f t="shared" si="27"/>
        <v>0</v>
      </c>
    </row>
    <row r="363" spans="1:7" ht="25.5">
      <c r="A363" s="26" t="s">
        <v>1110</v>
      </c>
      <c r="B363" s="27" t="s">
        <v>253</v>
      </c>
      <c r="C363" s="27" t="s">
        <v>254</v>
      </c>
      <c r="D363" s="28" t="s">
        <v>214</v>
      </c>
      <c r="E363" s="41">
        <v>38</v>
      </c>
      <c r="F363" s="36"/>
      <c r="G363" s="36">
        <f t="shared" si="27"/>
        <v>0</v>
      </c>
    </row>
    <row r="364" spans="1:7">
      <c r="A364" s="26" t="s">
        <v>1111</v>
      </c>
      <c r="B364" s="27" t="s">
        <v>253</v>
      </c>
      <c r="C364" s="27" t="s">
        <v>255</v>
      </c>
      <c r="D364" s="28" t="s">
        <v>214</v>
      </c>
      <c r="E364" s="41">
        <v>1</v>
      </c>
      <c r="F364" s="36"/>
      <c r="G364" s="36">
        <f t="shared" si="27"/>
        <v>0</v>
      </c>
    </row>
    <row r="365" spans="1:7" ht="25.5">
      <c r="A365" s="26" t="s">
        <v>1112</v>
      </c>
      <c r="B365" s="27" t="s">
        <v>256</v>
      </c>
      <c r="C365" s="27" t="s">
        <v>257</v>
      </c>
      <c r="D365" s="28" t="s">
        <v>214</v>
      </c>
      <c r="E365" s="41">
        <v>1</v>
      </c>
      <c r="F365" s="36"/>
      <c r="G365" s="36">
        <f t="shared" si="27"/>
        <v>0</v>
      </c>
    </row>
    <row r="366" spans="1:7" ht="25.5">
      <c r="A366" s="26" t="s">
        <v>1113</v>
      </c>
      <c r="B366" s="27" t="s">
        <v>256</v>
      </c>
      <c r="C366" s="27" t="s">
        <v>258</v>
      </c>
      <c r="D366" s="28" t="s">
        <v>214</v>
      </c>
      <c r="E366" s="41">
        <v>1</v>
      </c>
      <c r="F366" s="36"/>
      <c r="G366" s="36">
        <f t="shared" si="27"/>
        <v>0</v>
      </c>
    </row>
    <row r="367" spans="1:7" ht="25.5">
      <c r="A367" s="26" t="s">
        <v>1114</v>
      </c>
      <c r="B367" s="27" t="s">
        <v>259</v>
      </c>
      <c r="C367" s="27" t="s">
        <v>260</v>
      </c>
      <c r="D367" s="28" t="s">
        <v>12</v>
      </c>
      <c r="E367" s="41">
        <v>3</v>
      </c>
      <c r="F367" s="36"/>
      <c r="G367" s="36">
        <f t="shared" si="27"/>
        <v>0</v>
      </c>
    </row>
    <row r="368" spans="1:7" ht="25.5">
      <c r="A368" s="26" t="s">
        <v>1115</v>
      </c>
      <c r="B368" s="27" t="s">
        <v>259</v>
      </c>
      <c r="C368" s="27" t="s">
        <v>261</v>
      </c>
      <c r="D368" s="28" t="s">
        <v>12</v>
      </c>
      <c r="E368" s="41">
        <v>5</v>
      </c>
      <c r="F368" s="36"/>
      <c r="G368" s="36">
        <f t="shared" si="27"/>
        <v>0</v>
      </c>
    </row>
    <row r="369" spans="1:7" ht="25.5">
      <c r="A369" s="26" t="s">
        <v>1116</v>
      </c>
      <c r="B369" s="27" t="s">
        <v>259</v>
      </c>
      <c r="C369" s="27" t="s">
        <v>262</v>
      </c>
      <c r="D369" s="28" t="s">
        <v>12</v>
      </c>
      <c r="E369" s="41">
        <v>5</v>
      </c>
      <c r="F369" s="36"/>
      <c r="G369" s="36">
        <f t="shared" si="27"/>
        <v>0</v>
      </c>
    </row>
    <row r="370" spans="1:7" ht="25.5">
      <c r="A370" s="26" t="s">
        <v>1117</v>
      </c>
      <c r="B370" s="27" t="s">
        <v>259</v>
      </c>
      <c r="C370" s="27" t="s">
        <v>263</v>
      </c>
      <c r="D370" s="28" t="s">
        <v>12</v>
      </c>
      <c r="E370" s="41">
        <v>5</v>
      </c>
      <c r="F370" s="36"/>
      <c r="G370" s="36">
        <f t="shared" si="27"/>
        <v>0</v>
      </c>
    </row>
    <row r="371" spans="1:7" ht="25.5">
      <c r="A371" s="26" t="s">
        <v>1118</v>
      </c>
      <c r="B371" s="27" t="s">
        <v>259</v>
      </c>
      <c r="C371" s="27" t="s">
        <v>264</v>
      </c>
      <c r="D371" s="28" t="s">
        <v>12</v>
      </c>
      <c r="E371" s="41">
        <v>2</v>
      </c>
      <c r="F371" s="36"/>
      <c r="G371" s="36">
        <f t="shared" si="27"/>
        <v>0</v>
      </c>
    </row>
    <row r="372" spans="1:7" ht="25.5">
      <c r="A372" s="26" t="s">
        <v>1119</v>
      </c>
      <c r="B372" s="27" t="s">
        <v>259</v>
      </c>
      <c r="C372" s="27" t="s">
        <v>265</v>
      </c>
      <c r="D372" s="28" t="s">
        <v>12</v>
      </c>
      <c r="E372" s="41">
        <v>2</v>
      </c>
      <c r="F372" s="36"/>
      <c r="G372" s="36">
        <f t="shared" si="27"/>
        <v>0</v>
      </c>
    </row>
    <row r="373" spans="1:7" ht="25.5">
      <c r="A373" s="26" t="s">
        <v>1120</v>
      </c>
      <c r="B373" s="27" t="s">
        <v>259</v>
      </c>
      <c r="C373" s="27" t="s">
        <v>266</v>
      </c>
      <c r="D373" s="28" t="s">
        <v>12</v>
      </c>
      <c r="E373" s="41">
        <v>15</v>
      </c>
      <c r="F373" s="36"/>
      <c r="G373" s="36">
        <f t="shared" si="27"/>
        <v>0</v>
      </c>
    </row>
    <row r="374" spans="1:7" ht="25.5">
      <c r="A374" s="26" t="s">
        <v>1121</v>
      </c>
      <c r="B374" s="27" t="s">
        <v>259</v>
      </c>
      <c r="C374" s="27" t="s">
        <v>267</v>
      </c>
      <c r="D374" s="28" t="s">
        <v>12</v>
      </c>
      <c r="E374" s="41">
        <v>1</v>
      </c>
      <c r="F374" s="36"/>
      <c r="G374" s="36">
        <f t="shared" si="27"/>
        <v>0</v>
      </c>
    </row>
    <row r="375" spans="1:7" ht="25.5">
      <c r="A375" s="26" t="s">
        <v>1122</v>
      </c>
      <c r="B375" s="27" t="s">
        <v>268</v>
      </c>
      <c r="C375" s="27" t="s">
        <v>269</v>
      </c>
      <c r="D375" s="28" t="s">
        <v>12</v>
      </c>
      <c r="E375" s="41">
        <v>1</v>
      </c>
      <c r="F375" s="36"/>
      <c r="G375" s="36">
        <f t="shared" si="27"/>
        <v>0</v>
      </c>
    </row>
    <row r="376" spans="1:7" ht="25.5">
      <c r="A376" s="26" t="s">
        <v>1123</v>
      </c>
      <c r="B376" s="27" t="s">
        <v>270</v>
      </c>
      <c r="C376" s="27" t="s">
        <v>271</v>
      </c>
      <c r="D376" s="28" t="s">
        <v>12</v>
      </c>
      <c r="E376" s="41">
        <v>2</v>
      </c>
      <c r="F376" s="36"/>
      <c r="G376" s="36">
        <f t="shared" si="27"/>
        <v>0</v>
      </c>
    </row>
    <row r="377" spans="1:7" ht="25.5">
      <c r="A377" s="26" t="s">
        <v>1124</v>
      </c>
      <c r="B377" s="27" t="s">
        <v>270</v>
      </c>
      <c r="C377" s="27" t="s">
        <v>272</v>
      </c>
      <c r="D377" s="28" t="s">
        <v>12</v>
      </c>
      <c r="E377" s="41">
        <v>2</v>
      </c>
      <c r="F377" s="36"/>
      <c r="G377" s="36">
        <f t="shared" si="27"/>
        <v>0</v>
      </c>
    </row>
    <row r="378" spans="1:7" ht="25.5">
      <c r="A378" s="26" t="s">
        <v>1125</v>
      </c>
      <c r="B378" s="27" t="s">
        <v>273</v>
      </c>
      <c r="C378" s="27" t="s">
        <v>274</v>
      </c>
      <c r="D378" s="28" t="s">
        <v>12</v>
      </c>
      <c r="E378" s="41">
        <v>1</v>
      </c>
      <c r="F378" s="36"/>
      <c r="G378" s="36">
        <f t="shared" si="27"/>
        <v>0</v>
      </c>
    </row>
    <row r="379" spans="1:7" ht="25.5">
      <c r="A379" s="26" t="s">
        <v>1126</v>
      </c>
      <c r="B379" s="27" t="s">
        <v>273</v>
      </c>
      <c r="C379" s="27" t="s">
        <v>275</v>
      </c>
      <c r="D379" s="28" t="s">
        <v>12</v>
      </c>
      <c r="E379" s="41">
        <v>1</v>
      </c>
      <c r="F379" s="36"/>
      <c r="G379" s="36">
        <f t="shared" si="27"/>
        <v>0</v>
      </c>
    </row>
    <row r="380" spans="1:7" ht="25.5">
      <c r="A380" s="26" t="s">
        <v>1127</v>
      </c>
      <c r="B380" s="27" t="s">
        <v>273</v>
      </c>
      <c r="C380" s="27" t="s">
        <v>276</v>
      </c>
      <c r="D380" s="28" t="s">
        <v>12</v>
      </c>
      <c r="E380" s="41">
        <v>2</v>
      </c>
      <c r="F380" s="36"/>
      <c r="G380" s="36">
        <f t="shared" si="27"/>
        <v>0</v>
      </c>
    </row>
    <row r="381" spans="1:7">
      <c r="A381" s="26" t="s">
        <v>1128</v>
      </c>
      <c r="B381" s="27" t="s">
        <v>277</v>
      </c>
      <c r="C381" s="27" t="s">
        <v>236</v>
      </c>
      <c r="D381" s="28" t="s">
        <v>12</v>
      </c>
      <c r="E381" s="41">
        <v>12</v>
      </c>
      <c r="F381" s="36"/>
      <c r="G381" s="36">
        <f t="shared" si="27"/>
        <v>0</v>
      </c>
    </row>
    <row r="382" spans="1:7" ht="25.5">
      <c r="A382" s="26" t="s">
        <v>1129</v>
      </c>
      <c r="B382" s="27" t="s">
        <v>222</v>
      </c>
      <c r="C382" s="27" t="s">
        <v>278</v>
      </c>
      <c r="D382" s="28" t="s">
        <v>38</v>
      </c>
      <c r="E382" s="41">
        <v>843.6</v>
      </c>
      <c r="F382" s="36"/>
      <c r="G382" s="36">
        <f t="shared" si="27"/>
        <v>0</v>
      </c>
    </row>
    <row r="383" spans="1:7" ht="25.5">
      <c r="A383" s="26" t="s">
        <v>1130</v>
      </c>
      <c r="B383" s="27" t="s">
        <v>222</v>
      </c>
      <c r="C383" s="27" t="s">
        <v>223</v>
      </c>
      <c r="D383" s="28" t="s">
        <v>38</v>
      </c>
      <c r="E383" s="41">
        <v>66.400000000000006</v>
      </c>
      <c r="F383" s="36"/>
      <c r="G383" s="36">
        <f t="shared" si="27"/>
        <v>0</v>
      </c>
    </row>
    <row r="384" spans="1:7" ht="25.5">
      <c r="A384" s="26" t="s">
        <v>1131</v>
      </c>
      <c r="B384" s="27" t="s">
        <v>222</v>
      </c>
      <c r="C384" s="27" t="s">
        <v>279</v>
      </c>
      <c r="D384" s="28" t="s">
        <v>38</v>
      </c>
      <c r="E384" s="41">
        <v>93</v>
      </c>
      <c r="F384" s="36"/>
      <c r="G384" s="36">
        <f t="shared" si="27"/>
        <v>0</v>
      </c>
    </row>
    <row r="385" spans="1:7" ht="25.5">
      <c r="A385" s="26" t="s">
        <v>1132</v>
      </c>
      <c r="B385" s="27" t="s">
        <v>224</v>
      </c>
      <c r="C385" s="27" t="s">
        <v>225</v>
      </c>
      <c r="D385" s="28" t="s">
        <v>38</v>
      </c>
      <c r="E385" s="41">
        <v>14</v>
      </c>
      <c r="F385" s="36"/>
      <c r="G385" s="36">
        <f t="shared" si="27"/>
        <v>0</v>
      </c>
    </row>
    <row r="386" spans="1:7" ht="25.5">
      <c r="A386" s="26" t="s">
        <v>1133</v>
      </c>
      <c r="B386" s="27" t="s">
        <v>224</v>
      </c>
      <c r="C386" s="27" t="s">
        <v>280</v>
      </c>
      <c r="D386" s="28" t="s">
        <v>38</v>
      </c>
      <c r="E386" s="41">
        <v>14</v>
      </c>
      <c r="F386" s="36"/>
      <c r="G386" s="36">
        <f t="shared" si="27"/>
        <v>0</v>
      </c>
    </row>
    <row r="387" spans="1:7" ht="25.5">
      <c r="A387" s="26" t="s">
        <v>1134</v>
      </c>
      <c r="B387" s="27" t="s">
        <v>281</v>
      </c>
      <c r="C387" s="27" t="s">
        <v>282</v>
      </c>
      <c r="D387" s="28" t="s">
        <v>38</v>
      </c>
      <c r="E387" s="41">
        <v>19</v>
      </c>
      <c r="F387" s="36"/>
      <c r="G387" s="36">
        <f t="shared" si="27"/>
        <v>0</v>
      </c>
    </row>
    <row r="388" spans="1:7" ht="25.5">
      <c r="A388" s="26" t="s">
        <v>1135</v>
      </c>
      <c r="B388" s="27" t="s">
        <v>226</v>
      </c>
      <c r="C388" s="27" t="s">
        <v>227</v>
      </c>
      <c r="D388" s="28" t="s">
        <v>12</v>
      </c>
      <c r="E388" s="41">
        <v>1</v>
      </c>
      <c r="F388" s="36"/>
      <c r="G388" s="36">
        <f t="shared" si="27"/>
        <v>0</v>
      </c>
    </row>
    <row r="389" spans="1:7">
      <c r="A389" s="26" t="s">
        <v>1136</v>
      </c>
      <c r="B389" s="27" t="s">
        <v>283</v>
      </c>
      <c r="C389" s="27" t="s">
        <v>284</v>
      </c>
      <c r="D389" s="28" t="s">
        <v>214</v>
      </c>
      <c r="E389" s="41">
        <v>1</v>
      </c>
      <c r="F389" s="36"/>
      <c r="G389" s="36">
        <f t="shared" si="27"/>
        <v>0</v>
      </c>
    </row>
    <row r="390" spans="1:7" ht="25.5">
      <c r="A390" s="26" t="s">
        <v>1137</v>
      </c>
      <c r="B390" s="27" t="s">
        <v>228</v>
      </c>
      <c r="C390" s="27" t="s">
        <v>229</v>
      </c>
      <c r="D390" s="28" t="s">
        <v>12</v>
      </c>
      <c r="E390" s="41">
        <v>6</v>
      </c>
      <c r="F390" s="36"/>
      <c r="G390" s="36">
        <f t="shared" si="27"/>
        <v>0</v>
      </c>
    </row>
    <row r="391" spans="1:7" ht="25.5">
      <c r="A391" s="26" t="s">
        <v>1138</v>
      </c>
      <c r="B391" s="27" t="s">
        <v>228</v>
      </c>
      <c r="C391" s="27" t="s">
        <v>285</v>
      </c>
      <c r="D391" s="28" t="s">
        <v>12</v>
      </c>
      <c r="E391" s="41">
        <v>2</v>
      </c>
      <c r="F391" s="36"/>
      <c r="G391" s="36">
        <f t="shared" si="27"/>
        <v>0</v>
      </c>
    </row>
    <row r="392" spans="1:7" ht="25.5">
      <c r="A392" s="26" t="s">
        <v>1139</v>
      </c>
      <c r="B392" s="27" t="s">
        <v>228</v>
      </c>
      <c r="C392" s="27" t="s">
        <v>233</v>
      </c>
      <c r="D392" s="28" t="s">
        <v>12</v>
      </c>
      <c r="E392" s="41">
        <v>6</v>
      </c>
      <c r="F392" s="36"/>
      <c r="G392" s="36">
        <f t="shared" si="27"/>
        <v>0</v>
      </c>
    </row>
    <row r="393" spans="1:7" ht="25.5">
      <c r="A393" s="26" t="s">
        <v>1140</v>
      </c>
      <c r="B393" s="27" t="s">
        <v>228</v>
      </c>
      <c r="C393" s="27" t="s">
        <v>286</v>
      </c>
      <c r="D393" s="28" t="s">
        <v>12</v>
      </c>
      <c r="E393" s="41">
        <v>2</v>
      </c>
      <c r="F393" s="36"/>
      <c r="G393" s="36">
        <f t="shared" si="27"/>
        <v>0</v>
      </c>
    </row>
    <row r="394" spans="1:7">
      <c r="A394" s="26" t="s">
        <v>1141</v>
      </c>
      <c r="B394" s="27" t="s">
        <v>283</v>
      </c>
      <c r="C394" s="27" t="s">
        <v>287</v>
      </c>
      <c r="D394" s="28" t="s">
        <v>214</v>
      </c>
      <c r="E394" s="41">
        <v>1</v>
      </c>
      <c r="F394" s="36"/>
      <c r="G394" s="36">
        <f t="shared" si="27"/>
        <v>0</v>
      </c>
    </row>
    <row r="395" spans="1:7" s="10" customFormat="1" ht="15">
      <c r="A395" s="19" t="s">
        <v>875</v>
      </c>
      <c r="B395" s="102" t="s">
        <v>1142</v>
      </c>
      <c r="C395" s="103"/>
      <c r="D395" s="20"/>
      <c r="E395" s="40"/>
      <c r="F395" s="21"/>
      <c r="G395" s="22">
        <f>SUM(G396:G408)</f>
        <v>0</v>
      </c>
    </row>
    <row r="396" spans="1:7" ht="25.5">
      <c r="A396" s="26" t="s">
        <v>877</v>
      </c>
      <c r="B396" s="27" t="s">
        <v>288</v>
      </c>
      <c r="C396" s="27" t="s">
        <v>289</v>
      </c>
      <c r="D396" s="28" t="s">
        <v>8</v>
      </c>
      <c r="E396" s="41">
        <v>36</v>
      </c>
      <c r="F396" s="36"/>
      <c r="G396" s="36">
        <f t="shared" si="27"/>
        <v>0</v>
      </c>
    </row>
    <row r="397" spans="1:7" ht="25.5">
      <c r="A397" s="26" t="s">
        <v>878</v>
      </c>
      <c r="B397" s="27" t="s">
        <v>243</v>
      </c>
      <c r="C397" s="27" t="s">
        <v>290</v>
      </c>
      <c r="D397" s="28" t="s">
        <v>38</v>
      </c>
      <c r="E397" s="41">
        <v>28</v>
      </c>
      <c r="F397" s="36"/>
      <c r="G397" s="36">
        <f t="shared" si="27"/>
        <v>0</v>
      </c>
    </row>
    <row r="398" spans="1:7" ht="25.5">
      <c r="A398" s="26" t="s">
        <v>879</v>
      </c>
      <c r="B398" s="27" t="s">
        <v>291</v>
      </c>
      <c r="C398" s="27" t="s">
        <v>292</v>
      </c>
      <c r="D398" s="28" t="s">
        <v>214</v>
      </c>
      <c r="E398" s="41">
        <v>1</v>
      </c>
      <c r="F398" s="36"/>
      <c r="G398" s="36">
        <f t="shared" si="27"/>
        <v>0</v>
      </c>
    </row>
    <row r="399" spans="1:7" ht="25.5">
      <c r="A399" s="26" t="s">
        <v>880</v>
      </c>
      <c r="B399" s="27" t="s">
        <v>293</v>
      </c>
      <c r="C399" s="27" t="s">
        <v>294</v>
      </c>
      <c r="D399" s="28" t="s">
        <v>83</v>
      </c>
      <c r="E399" s="41">
        <v>4</v>
      </c>
      <c r="F399" s="36"/>
      <c r="G399" s="36">
        <f t="shared" si="27"/>
        <v>0</v>
      </c>
    </row>
    <row r="400" spans="1:7">
      <c r="A400" s="26" t="s">
        <v>881</v>
      </c>
      <c r="B400" s="27" t="s">
        <v>295</v>
      </c>
      <c r="C400" s="27" t="s">
        <v>296</v>
      </c>
      <c r="D400" s="28" t="s">
        <v>297</v>
      </c>
      <c r="E400" s="41">
        <v>4</v>
      </c>
      <c r="F400" s="36"/>
      <c r="G400" s="36">
        <f t="shared" si="27"/>
        <v>0</v>
      </c>
    </row>
    <row r="401" spans="1:7" ht="25.5">
      <c r="A401" s="26" t="s">
        <v>882</v>
      </c>
      <c r="B401" s="27" t="s">
        <v>298</v>
      </c>
      <c r="C401" s="27" t="s">
        <v>299</v>
      </c>
      <c r="D401" s="28" t="s">
        <v>214</v>
      </c>
      <c r="E401" s="41">
        <v>2</v>
      </c>
      <c r="F401" s="36"/>
      <c r="G401" s="36">
        <f t="shared" si="27"/>
        <v>0</v>
      </c>
    </row>
    <row r="402" spans="1:7" ht="25.5">
      <c r="A402" s="26" t="s">
        <v>883</v>
      </c>
      <c r="B402" s="27" t="s">
        <v>300</v>
      </c>
      <c r="C402" s="27" t="s">
        <v>301</v>
      </c>
      <c r="D402" s="28" t="s">
        <v>214</v>
      </c>
      <c r="E402" s="41">
        <v>4</v>
      </c>
      <c r="F402" s="36"/>
      <c r="G402" s="36">
        <f t="shared" si="27"/>
        <v>0</v>
      </c>
    </row>
    <row r="403" spans="1:7" ht="25.5">
      <c r="A403" s="26" t="s">
        <v>884</v>
      </c>
      <c r="B403" s="27" t="s">
        <v>302</v>
      </c>
      <c r="C403" s="27" t="s">
        <v>248</v>
      </c>
      <c r="D403" s="28" t="s">
        <v>249</v>
      </c>
      <c r="E403" s="41">
        <v>1</v>
      </c>
      <c r="F403" s="36"/>
      <c r="G403" s="36">
        <f t="shared" si="27"/>
        <v>0</v>
      </c>
    </row>
    <row r="404" spans="1:7" ht="25.5">
      <c r="A404" s="26" t="s">
        <v>885</v>
      </c>
      <c r="B404" s="27" t="s">
        <v>303</v>
      </c>
      <c r="C404" s="27" t="s">
        <v>246</v>
      </c>
      <c r="D404" s="28" t="s">
        <v>38</v>
      </c>
      <c r="E404" s="41">
        <v>28</v>
      </c>
      <c r="F404" s="36"/>
      <c r="G404" s="36">
        <f t="shared" si="27"/>
        <v>0</v>
      </c>
    </row>
    <row r="405" spans="1:7" ht="25.5">
      <c r="A405" s="26" t="s">
        <v>886</v>
      </c>
      <c r="B405" s="27" t="s">
        <v>304</v>
      </c>
      <c r="C405" s="27" t="s">
        <v>305</v>
      </c>
      <c r="D405" s="28" t="s">
        <v>8</v>
      </c>
      <c r="E405" s="41">
        <v>36</v>
      </c>
      <c r="F405" s="36"/>
      <c r="G405" s="36">
        <f t="shared" ref="G405:G472" si="28">E405*F405</f>
        <v>0</v>
      </c>
    </row>
    <row r="406" spans="1:7">
      <c r="A406" s="26" t="s">
        <v>887</v>
      </c>
      <c r="B406" s="27" t="s">
        <v>306</v>
      </c>
      <c r="C406" s="27" t="s">
        <v>307</v>
      </c>
      <c r="D406" s="28" t="s">
        <v>8</v>
      </c>
      <c r="E406" s="41">
        <v>36</v>
      </c>
      <c r="F406" s="36"/>
      <c r="G406" s="36">
        <f t="shared" si="28"/>
        <v>0</v>
      </c>
    </row>
    <row r="407" spans="1:7" ht="25.5">
      <c r="A407" s="26" t="s">
        <v>888</v>
      </c>
      <c r="B407" s="27" t="s">
        <v>228</v>
      </c>
      <c r="C407" s="27" t="s">
        <v>229</v>
      </c>
      <c r="D407" s="28" t="s">
        <v>12</v>
      </c>
      <c r="E407" s="41">
        <v>1</v>
      </c>
      <c r="F407" s="36"/>
      <c r="G407" s="36">
        <f t="shared" si="28"/>
        <v>0</v>
      </c>
    </row>
    <row r="408" spans="1:7" ht="25.5">
      <c r="A408" s="26" t="s">
        <v>889</v>
      </c>
      <c r="B408" s="27" t="s">
        <v>228</v>
      </c>
      <c r="C408" s="27" t="s">
        <v>233</v>
      </c>
      <c r="D408" s="28" t="s">
        <v>12</v>
      </c>
      <c r="E408" s="41">
        <v>1</v>
      </c>
      <c r="F408" s="36"/>
      <c r="G408" s="36">
        <f t="shared" si="28"/>
        <v>0</v>
      </c>
    </row>
    <row r="409" spans="1:7" s="10" customFormat="1" ht="15">
      <c r="A409" s="25" t="s">
        <v>891</v>
      </c>
      <c r="B409" s="107" t="s">
        <v>1143</v>
      </c>
      <c r="C409" s="108"/>
      <c r="D409" s="108"/>
      <c r="E409" s="108"/>
      <c r="F409" s="109"/>
      <c r="G409" s="9">
        <f>SUM(G410:G437)</f>
        <v>0</v>
      </c>
    </row>
    <row r="410" spans="1:7" ht="25.5">
      <c r="A410" s="26" t="s">
        <v>893</v>
      </c>
      <c r="B410" s="27" t="s">
        <v>308</v>
      </c>
      <c r="C410" s="27" t="s">
        <v>309</v>
      </c>
      <c r="D410" s="28" t="s">
        <v>11</v>
      </c>
      <c r="E410" s="41">
        <v>41.96</v>
      </c>
      <c r="F410" s="36"/>
      <c r="G410" s="36">
        <f t="shared" si="28"/>
        <v>0</v>
      </c>
    </row>
    <row r="411" spans="1:7">
      <c r="A411" s="26" t="s">
        <v>850</v>
      </c>
      <c r="B411" s="27" t="s">
        <v>310</v>
      </c>
      <c r="C411" s="27" t="s">
        <v>311</v>
      </c>
      <c r="D411" s="28" t="s">
        <v>11</v>
      </c>
      <c r="E411" s="41">
        <v>15.74</v>
      </c>
      <c r="F411" s="36"/>
      <c r="G411" s="36">
        <f t="shared" si="28"/>
        <v>0</v>
      </c>
    </row>
    <row r="412" spans="1:7">
      <c r="A412" s="26" t="s">
        <v>903</v>
      </c>
      <c r="B412" s="27" t="s">
        <v>312</v>
      </c>
      <c r="C412" s="27" t="s">
        <v>313</v>
      </c>
      <c r="D412" s="28" t="s">
        <v>11</v>
      </c>
      <c r="E412" s="41">
        <v>24.41</v>
      </c>
      <c r="F412" s="36"/>
      <c r="G412" s="36">
        <f t="shared" si="28"/>
        <v>0</v>
      </c>
    </row>
    <row r="413" spans="1:7" ht="25.5">
      <c r="A413" s="26" t="s">
        <v>1144</v>
      </c>
      <c r="B413" s="27" t="s">
        <v>314</v>
      </c>
      <c r="C413" s="27" t="s">
        <v>315</v>
      </c>
      <c r="D413" s="28" t="s">
        <v>38</v>
      </c>
      <c r="E413" s="41">
        <v>77.400000000000006</v>
      </c>
      <c r="F413" s="36"/>
      <c r="G413" s="36">
        <f t="shared" si="28"/>
        <v>0</v>
      </c>
    </row>
    <row r="414" spans="1:7" ht="25.5">
      <c r="A414" s="26" t="s">
        <v>1145</v>
      </c>
      <c r="B414" s="27" t="s">
        <v>316</v>
      </c>
      <c r="C414" s="27" t="s">
        <v>317</v>
      </c>
      <c r="D414" s="28" t="s">
        <v>38</v>
      </c>
      <c r="E414" s="41">
        <v>27.5</v>
      </c>
      <c r="F414" s="36"/>
      <c r="G414" s="36">
        <f t="shared" si="28"/>
        <v>0</v>
      </c>
    </row>
    <row r="415" spans="1:7" ht="25.5">
      <c r="A415" s="26" t="s">
        <v>410</v>
      </c>
      <c r="B415" s="27" t="s">
        <v>318</v>
      </c>
      <c r="C415" s="27" t="s">
        <v>319</v>
      </c>
      <c r="D415" s="28" t="s">
        <v>38</v>
      </c>
      <c r="E415" s="41">
        <v>83.5</v>
      </c>
      <c r="F415" s="36"/>
      <c r="G415" s="36">
        <f t="shared" si="28"/>
        <v>0</v>
      </c>
    </row>
    <row r="416" spans="1:7" ht="25.5">
      <c r="A416" s="26" t="s">
        <v>1146</v>
      </c>
      <c r="B416" s="27" t="s">
        <v>320</v>
      </c>
      <c r="C416" s="27" t="s">
        <v>321</v>
      </c>
      <c r="D416" s="28" t="s">
        <v>38</v>
      </c>
      <c r="E416" s="41">
        <v>18.8</v>
      </c>
      <c r="F416" s="36"/>
      <c r="G416" s="36">
        <f t="shared" si="28"/>
        <v>0</v>
      </c>
    </row>
    <row r="417" spans="1:14" ht="25.5">
      <c r="A417" s="26" t="s">
        <v>1147</v>
      </c>
      <c r="B417" s="27" t="s">
        <v>320</v>
      </c>
      <c r="C417" s="27" t="s">
        <v>322</v>
      </c>
      <c r="D417" s="28" t="s">
        <v>38</v>
      </c>
      <c r="E417" s="41">
        <v>24.3</v>
      </c>
      <c r="F417" s="36"/>
      <c r="G417" s="36">
        <f t="shared" si="28"/>
        <v>0</v>
      </c>
    </row>
    <row r="418" spans="1:14" ht="25.5">
      <c r="A418" s="26" t="s">
        <v>1148</v>
      </c>
      <c r="B418" s="27" t="s">
        <v>323</v>
      </c>
      <c r="C418" s="27" t="s">
        <v>324</v>
      </c>
      <c r="D418" s="28" t="s">
        <v>325</v>
      </c>
      <c r="E418" s="41">
        <v>12</v>
      </c>
      <c r="F418" s="36"/>
      <c r="G418" s="36">
        <f t="shared" si="28"/>
        <v>0</v>
      </c>
    </row>
    <row r="419" spans="1:14" ht="25.5">
      <c r="A419" s="26" t="s">
        <v>1149</v>
      </c>
      <c r="B419" s="27" t="s">
        <v>326</v>
      </c>
      <c r="C419" s="27" t="s">
        <v>327</v>
      </c>
      <c r="D419" s="28" t="s">
        <v>325</v>
      </c>
      <c r="E419" s="41">
        <v>18</v>
      </c>
      <c r="F419" s="36"/>
      <c r="G419" s="36">
        <f t="shared" si="28"/>
        <v>0</v>
      </c>
    </row>
    <row r="420" spans="1:14" ht="25.5">
      <c r="A420" s="26" t="s">
        <v>1150</v>
      </c>
      <c r="B420" s="27" t="s">
        <v>326</v>
      </c>
      <c r="C420" s="27" t="s">
        <v>328</v>
      </c>
      <c r="D420" s="28" t="s">
        <v>325</v>
      </c>
      <c r="E420" s="41">
        <v>17</v>
      </c>
      <c r="F420" s="36"/>
      <c r="G420" s="36">
        <f t="shared" si="28"/>
        <v>0</v>
      </c>
    </row>
    <row r="421" spans="1:14">
      <c r="A421" s="26" t="s">
        <v>1151</v>
      </c>
      <c r="B421" s="27" t="s">
        <v>329</v>
      </c>
      <c r="C421" s="27" t="s">
        <v>330</v>
      </c>
      <c r="D421" s="28" t="s">
        <v>12</v>
      </c>
      <c r="E421" s="41">
        <v>9</v>
      </c>
      <c r="F421" s="36"/>
      <c r="G421" s="36">
        <f t="shared" si="28"/>
        <v>0</v>
      </c>
    </row>
    <row r="422" spans="1:14" ht="25.5">
      <c r="A422" s="26" t="s">
        <v>1152</v>
      </c>
      <c r="B422" s="27" t="s">
        <v>331</v>
      </c>
      <c r="C422" s="27" t="s">
        <v>332</v>
      </c>
      <c r="D422" s="28" t="s">
        <v>12</v>
      </c>
      <c r="E422" s="41">
        <v>10</v>
      </c>
      <c r="F422" s="36"/>
      <c r="G422" s="36">
        <f t="shared" si="28"/>
        <v>0</v>
      </c>
    </row>
    <row r="423" spans="1:14" ht="25.5">
      <c r="A423" s="26" t="s">
        <v>1153</v>
      </c>
      <c r="B423" s="27" t="s">
        <v>333</v>
      </c>
      <c r="C423" s="27" t="s">
        <v>334</v>
      </c>
      <c r="D423" s="28" t="s">
        <v>12</v>
      </c>
      <c r="E423" s="41">
        <v>50</v>
      </c>
      <c r="F423" s="36"/>
      <c r="G423" s="36">
        <f t="shared" si="28"/>
        <v>0</v>
      </c>
    </row>
    <row r="424" spans="1:14" ht="25.5">
      <c r="A424" s="26" t="s">
        <v>1154</v>
      </c>
      <c r="B424" s="27" t="s">
        <v>335</v>
      </c>
      <c r="C424" s="27" t="s">
        <v>336</v>
      </c>
      <c r="D424" s="28" t="s">
        <v>83</v>
      </c>
      <c r="E424" s="41">
        <v>42</v>
      </c>
      <c r="F424" s="36"/>
      <c r="G424" s="36">
        <f t="shared" si="28"/>
        <v>0</v>
      </c>
    </row>
    <row r="425" spans="1:14">
      <c r="A425" s="26" t="s">
        <v>1155</v>
      </c>
      <c r="B425" s="27" t="s">
        <v>337</v>
      </c>
      <c r="C425" s="27" t="s">
        <v>338</v>
      </c>
      <c r="D425" s="28" t="s">
        <v>12</v>
      </c>
      <c r="E425" s="41">
        <v>2</v>
      </c>
      <c r="F425" s="36"/>
      <c r="G425" s="36">
        <f t="shared" si="28"/>
        <v>0</v>
      </c>
    </row>
    <row r="426" spans="1:14" ht="26.25">
      <c r="A426" s="26" t="s">
        <v>1156</v>
      </c>
      <c r="B426" s="27" t="s">
        <v>339</v>
      </c>
      <c r="C426" s="27" t="s">
        <v>1664</v>
      </c>
      <c r="D426" s="28" t="s">
        <v>214</v>
      </c>
      <c r="E426" s="41">
        <v>22</v>
      </c>
      <c r="F426" s="36"/>
      <c r="G426" s="36">
        <f t="shared" si="28"/>
        <v>0</v>
      </c>
      <c r="H426" s="29"/>
      <c r="I426" s="47"/>
      <c r="J426" s="47"/>
      <c r="K426" s="47"/>
      <c r="L426" s="47"/>
      <c r="M426" s="47"/>
      <c r="N426" s="47"/>
    </row>
    <row r="427" spans="1:14" ht="26.25">
      <c r="A427" s="26" t="s">
        <v>1157</v>
      </c>
      <c r="B427" s="27" t="s">
        <v>339</v>
      </c>
      <c r="C427" s="27" t="s">
        <v>1667</v>
      </c>
      <c r="D427" s="28" t="s">
        <v>214</v>
      </c>
      <c r="E427" s="41">
        <v>1</v>
      </c>
      <c r="F427" s="36"/>
      <c r="G427" s="36">
        <f t="shared" si="28"/>
        <v>0</v>
      </c>
      <c r="H427" s="47"/>
      <c r="I427" s="47"/>
      <c r="J427" s="47"/>
      <c r="K427" s="47"/>
      <c r="L427" s="47"/>
      <c r="M427" s="47"/>
      <c r="N427" s="47"/>
    </row>
    <row r="428" spans="1:14" ht="25.5">
      <c r="A428" s="26" t="s">
        <v>1158</v>
      </c>
      <c r="B428" s="27" t="s">
        <v>340</v>
      </c>
      <c r="C428" s="27" t="s">
        <v>1665</v>
      </c>
      <c r="D428" s="28" t="s">
        <v>214</v>
      </c>
      <c r="E428" s="41">
        <v>22</v>
      </c>
      <c r="F428" s="36"/>
      <c r="G428" s="36">
        <f t="shared" si="28"/>
        <v>0</v>
      </c>
      <c r="H428" s="120"/>
      <c r="I428" s="121"/>
      <c r="J428" s="121"/>
      <c r="K428" s="121"/>
      <c r="L428" s="121"/>
      <c r="M428" s="121"/>
      <c r="N428" s="121"/>
    </row>
    <row r="429" spans="1:14" ht="26.25">
      <c r="A429" s="26" t="s">
        <v>1159</v>
      </c>
      <c r="B429" s="27" t="s">
        <v>339</v>
      </c>
      <c r="C429" s="27" t="s">
        <v>1666</v>
      </c>
      <c r="D429" s="28" t="s">
        <v>214</v>
      </c>
      <c r="E429" s="41">
        <v>3</v>
      </c>
      <c r="F429" s="36"/>
      <c r="G429" s="36">
        <f t="shared" si="28"/>
        <v>0</v>
      </c>
      <c r="H429" s="29"/>
      <c r="I429" s="47"/>
      <c r="J429" s="47"/>
      <c r="K429" s="47"/>
      <c r="L429" s="47"/>
      <c r="M429" s="47"/>
      <c r="N429" s="47"/>
    </row>
    <row r="430" spans="1:14" ht="25.5">
      <c r="A430" s="26" t="s">
        <v>1160</v>
      </c>
      <c r="B430" s="27" t="s">
        <v>1823</v>
      </c>
      <c r="C430" s="27" t="s">
        <v>1824</v>
      </c>
      <c r="D430" s="28" t="s">
        <v>214</v>
      </c>
      <c r="E430" s="41">
        <v>12</v>
      </c>
      <c r="F430" s="36"/>
      <c r="G430" s="36">
        <f t="shared" ref="G430" si="29">E430*F430</f>
        <v>0</v>
      </c>
    </row>
    <row r="431" spans="1:14" ht="25.5">
      <c r="A431" s="26" t="s">
        <v>1160</v>
      </c>
      <c r="B431" s="27" t="s">
        <v>1823</v>
      </c>
      <c r="C431" s="27" t="s">
        <v>1825</v>
      </c>
      <c r="D431" s="28" t="s">
        <v>214</v>
      </c>
      <c r="E431" s="41">
        <v>11</v>
      </c>
      <c r="F431" s="36"/>
      <c r="G431" s="36">
        <f t="shared" si="28"/>
        <v>0</v>
      </c>
    </row>
    <row r="432" spans="1:14" ht="25.5">
      <c r="A432" s="26" t="s">
        <v>1161</v>
      </c>
      <c r="B432" s="27" t="s">
        <v>1823</v>
      </c>
      <c r="C432" s="27" t="s">
        <v>1826</v>
      </c>
      <c r="D432" s="28" t="s">
        <v>214</v>
      </c>
      <c r="E432" s="41">
        <v>1</v>
      </c>
      <c r="F432" s="36"/>
      <c r="G432" s="36">
        <f t="shared" si="28"/>
        <v>0</v>
      </c>
    </row>
    <row r="433" spans="1:12" ht="25.5">
      <c r="A433" s="26" t="s">
        <v>1162</v>
      </c>
      <c r="B433" s="27" t="s">
        <v>341</v>
      </c>
      <c r="C433" s="27" t="s">
        <v>1668</v>
      </c>
      <c r="D433" s="28" t="s">
        <v>214</v>
      </c>
      <c r="E433" s="41">
        <v>2</v>
      </c>
      <c r="F433" s="36"/>
      <c r="G433" s="36">
        <f t="shared" si="28"/>
        <v>0</v>
      </c>
    </row>
    <row r="434" spans="1:12" ht="25.5">
      <c r="A434" s="26" t="s">
        <v>1163</v>
      </c>
      <c r="B434" s="27" t="s">
        <v>342</v>
      </c>
      <c r="C434" s="27" t="s">
        <v>1669</v>
      </c>
      <c r="D434" s="28" t="s">
        <v>83</v>
      </c>
      <c r="E434" s="41">
        <v>4</v>
      </c>
      <c r="F434" s="36"/>
      <c r="G434" s="36">
        <f t="shared" si="28"/>
        <v>0</v>
      </c>
      <c r="H434" s="120"/>
      <c r="I434" s="121"/>
      <c r="J434" s="121"/>
      <c r="K434" s="121"/>
      <c r="L434" s="121"/>
    </row>
    <row r="435" spans="1:12">
      <c r="A435" s="26" t="s">
        <v>1164</v>
      </c>
      <c r="B435" s="27" t="s">
        <v>1673</v>
      </c>
      <c r="C435" s="27" t="s">
        <v>1674</v>
      </c>
      <c r="D435" s="28" t="s">
        <v>214</v>
      </c>
      <c r="E435" s="41">
        <v>1</v>
      </c>
      <c r="F435" s="36"/>
      <c r="G435" s="36">
        <f t="shared" si="28"/>
        <v>0</v>
      </c>
      <c r="H435" s="120"/>
      <c r="I435" s="121"/>
      <c r="J435" s="121"/>
      <c r="K435" s="121"/>
      <c r="L435" s="121"/>
    </row>
    <row r="436" spans="1:12" ht="25.5">
      <c r="A436" s="26" t="s">
        <v>1676</v>
      </c>
      <c r="B436" s="27" t="s">
        <v>226</v>
      </c>
      <c r="C436" s="27" t="s">
        <v>227</v>
      </c>
      <c r="D436" s="28" t="s">
        <v>12</v>
      </c>
      <c r="E436" s="41">
        <v>6</v>
      </c>
      <c r="F436" s="36"/>
      <c r="G436" s="36">
        <f t="shared" si="28"/>
        <v>0</v>
      </c>
    </row>
    <row r="437" spans="1:12">
      <c r="A437" s="26" t="s">
        <v>1677</v>
      </c>
      <c r="B437" s="27" t="s">
        <v>283</v>
      </c>
      <c r="C437" s="27" t="s">
        <v>343</v>
      </c>
      <c r="D437" s="28" t="s">
        <v>214</v>
      </c>
      <c r="E437" s="41">
        <v>2</v>
      </c>
      <c r="F437" s="36"/>
      <c r="G437" s="36">
        <f t="shared" si="28"/>
        <v>0</v>
      </c>
    </row>
    <row r="438" spans="1:12" s="10" customFormat="1" ht="15">
      <c r="A438" s="25" t="s">
        <v>1048</v>
      </c>
      <c r="B438" s="107" t="s">
        <v>1165</v>
      </c>
      <c r="C438" s="108"/>
      <c r="D438" s="108"/>
      <c r="E438" s="108"/>
      <c r="F438" s="109"/>
      <c r="G438" s="9">
        <f>SUM(G439:G480)</f>
        <v>0</v>
      </c>
    </row>
    <row r="439" spans="1:12" ht="38.25">
      <c r="A439" s="26" t="s">
        <v>907</v>
      </c>
      <c r="B439" s="27" t="s">
        <v>344</v>
      </c>
      <c r="C439" s="27" t="s">
        <v>345</v>
      </c>
      <c r="D439" s="28" t="s">
        <v>38</v>
      </c>
      <c r="E439" s="41">
        <v>101.2</v>
      </c>
      <c r="F439" s="36"/>
      <c r="G439" s="36">
        <f t="shared" si="28"/>
        <v>0</v>
      </c>
    </row>
    <row r="440" spans="1:12" ht="38.25">
      <c r="A440" s="26" t="s">
        <v>912</v>
      </c>
      <c r="B440" s="27" t="s">
        <v>346</v>
      </c>
      <c r="C440" s="27" t="s">
        <v>347</v>
      </c>
      <c r="D440" s="28" t="s">
        <v>38</v>
      </c>
      <c r="E440" s="41">
        <v>54.2</v>
      </c>
      <c r="F440" s="36"/>
      <c r="G440" s="36">
        <f t="shared" si="28"/>
        <v>0</v>
      </c>
    </row>
    <row r="441" spans="1:12" ht="38.25">
      <c r="A441" s="26" t="s">
        <v>914</v>
      </c>
      <c r="B441" s="27" t="s">
        <v>348</v>
      </c>
      <c r="C441" s="27" t="s">
        <v>349</v>
      </c>
      <c r="D441" s="28" t="s">
        <v>38</v>
      </c>
      <c r="E441" s="41">
        <v>31.3</v>
      </c>
      <c r="F441" s="36"/>
      <c r="G441" s="36">
        <f t="shared" si="28"/>
        <v>0</v>
      </c>
    </row>
    <row r="442" spans="1:12" ht="38.25">
      <c r="A442" s="26" t="s">
        <v>1166</v>
      </c>
      <c r="B442" s="27" t="s">
        <v>350</v>
      </c>
      <c r="C442" s="27" t="s">
        <v>351</v>
      </c>
      <c r="D442" s="28" t="s">
        <v>38</v>
      </c>
      <c r="E442" s="41">
        <v>22</v>
      </c>
      <c r="F442" s="36"/>
      <c r="G442" s="36">
        <f t="shared" si="28"/>
        <v>0</v>
      </c>
    </row>
    <row r="443" spans="1:12" ht="38.25">
      <c r="A443" s="26" t="s">
        <v>1167</v>
      </c>
      <c r="B443" s="27" t="s">
        <v>352</v>
      </c>
      <c r="C443" s="27" t="s">
        <v>353</v>
      </c>
      <c r="D443" s="28" t="s">
        <v>38</v>
      </c>
      <c r="E443" s="41">
        <v>42.3</v>
      </c>
      <c r="F443" s="36"/>
      <c r="G443" s="36">
        <f t="shared" si="28"/>
        <v>0</v>
      </c>
    </row>
    <row r="444" spans="1:12" ht="38.25">
      <c r="A444" s="26" t="s">
        <v>1168</v>
      </c>
      <c r="B444" s="27" t="s">
        <v>354</v>
      </c>
      <c r="C444" s="27" t="s">
        <v>355</v>
      </c>
      <c r="D444" s="28" t="s">
        <v>38</v>
      </c>
      <c r="E444" s="41">
        <v>15.3</v>
      </c>
      <c r="F444" s="36"/>
      <c r="G444" s="36">
        <f t="shared" si="28"/>
        <v>0</v>
      </c>
    </row>
    <row r="445" spans="1:12" ht="38.25">
      <c r="A445" s="26" t="s">
        <v>1169</v>
      </c>
      <c r="B445" s="27" t="s">
        <v>356</v>
      </c>
      <c r="C445" s="27" t="s">
        <v>357</v>
      </c>
      <c r="D445" s="28" t="s">
        <v>38</v>
      </c>
      <c r="E445" s="41">
        <v>206.2</v>
      </c>
      <c r="F445" s="36"/>
      <c r="G445" s="36">
        <f t="shared" si="28"/>
        <v>0</v>
      </c>
    </row>
    <row r="446" spans="1:12" ht="38.25">
      <c r="A446" s="26" t="s">
        <v>1170</v>
      </c>
      <c r="B446" s="27" t="s">
        <v>356</v>
      </c>
      <c r="C446" s="27" t="s">
        <v>358</v>
      </c>
      <c r="D446" s="28" t="s">
        <v>38</v>
      </c>
      <c r="E446" s="41">
        <v>31.6</v>
      </c>
      <c r="F446" s="36"/>
      <c r="G446" s="36">
        <f t="shared" si="28"/>
        <v>0</v>
      </c>
    </row>
    <row r="447" spans="1:12" ht="38.25">
      <c r="A447" s="26" t="s">
        <v>1171</v>
      </c>
      <c r="B447" s="27" t="s">
        <v>359</v>
      </c>
      <c r="C447" s="27" t="s">
        <v>360</v>
      </c>
      <c r="D447" s="28" t="s">
        <v>38</v>
      </c>
      <c r="E447" s="41">
        <v>28.8</v>
      </c>
      <c r="F447" s="36"/>
      <c r="G447" s="36">
        <f t="shared" si="28"/>
        <v>0</v>
      </c>
    </row>
    <row r="448" spans="1:12" ht="38.25">
      <c r="A448" s="26" t="s">
        <v>1172</v>
      </c>
      <c r="B448" s="27" t="s">
        <v>361</v>
      </c>
      <c r="C448" s="27" t="s">
        <v>362</v>
      </c>
      <c r="D448" s="28" t="s">
        <v>38</v>
      </c>
      <c r="E448" s="41">
        <v>17</v>
      </c>
      <c r="F448" s="36"/>
      <c r="G448" s="36">
        <f t="shared" si="28"/>
        <v>0</v>
      </c>
    </row>
    <row r="449" spans="1:7" ht="25.5">
      <c r="A449" s="26" t="s">
        <v>1173</v>
      </c>
      <c r="B449" s="27" t="s">
        <v>363</v>
      </c>
      <c r="C449" s="27" t="s">
        <v>364</v>
      </c>
      <c r="D449" s="28" t="s">
        <v>38</v>
      </c>
      <c r="E449" s="41">
        <v>15.3</v>
      </c>
      <c r="F449" s="36"/>
      <c r="G449" s="36">
        <f t="shared" si="28"/>
        <v>0</v>
      </c>
    </row>
    <row r="450" spans="1:7" ht="25.5">
      <c r="A450" s="26" t="s">
        <v>1174</v>
      </c>
      <c r="B450" s="27" t="s">
        <v>365</v>
      </c>
      <c r="C450" s="27" t="s">
        <v>366</v>
      </c>
      <c r="D450" s="28" t="s">
        <v>38</v>
      </c>
      <c r="E450" s="41">
        <v>27</v>
      </c>
      <c r="F450" s="36"/>
      <c r="G450" s="36">
        <f t="shared" si="28"/>
        <v>0</v>
      </c>
    </row>
    <row r="451" spans="1:7" ht="25.5">
      <c r="A451" s="26" t="s">
        <v>1175</v>
      </c>
      <c r="B451" s="27" t="s">
        <v>365</v>
      </c>
      <c r="C451" s="27" t="s">
        <v>367</v>
      </c>
      <c r="D451" s="28" t="s">
        <v>38</v>
      </c>
      <c r="E451" s="41">
        <v>32</v>
      </c>
      <c r="F451" s="36"/>
      <c r="G451" s="36">
        <f t="shared" si="28"/>
        <v>0</v>
      </c>
    </row>
    <row r="452" spans="1:7" ht="25.5">
      <c r="A452" s="26" t="s">
        <v>1176</v>
      </c>
      <c r="B452" s="27" t="s">
        <v>365</v>
      </c>
      <c r="C452" s="27" t="s">
        <v>368</v>
      </c>
      <c r="D452" s="28" t="s">
        <v>38</v>
      </c>
      <c r="E452" s="41">
        <v>26</v>
      </c>
      <c r="F452" s="36"/>
      <c r="G452" s="36">
        <f t="shared" si="28"/>
        <v>0</v>
      </c>
    </row>
    <row r="453" spans="1:7" ht="25.5">
      <c r="A453" s="26" t="s">
        <v>1177</v>
      </c>
      <c r="B453" s="27" t="s">
        <v>369</v>
      </c>
      <c r="C453" s="27" t="s">
        <v>370</v>
      </c>
      <c r="D453" s="28" t="s">
        <v>38</v>
      </c>
      <c r="E453" s="41">
        <v>29.4</v>
      </c>
      <c r="F453" s="36"/>
      <c r="G453" s="36">
        <f t="shared" si="28"/>
        <v>0</v>
      </c>
    </row>
    <row r="454" spans="1:7" ht="25.5">
      <c r="A454" s="26" t="s">
        <v>1178</v>
      </c>
      <c r="B454" s="27" t="s">
        <v>369</v>
      </c>
      <c r="C454" s="27" t="s">
        <v>371</v>
      </c>
      <c r="D454" s="28" t="s">
        <v>38</v>
      </c>
      <c r="E454" s="41">
        <v>122.8</v>
      </c>
      <c r="F454" s="36"/>
      <c r="G454" s="36">
        <f t="shared" si="28"/>
        <v>0</v>
      </c>
    </row>
    <row r="455" spans="1:7" ht="25.5">
      <c r="A455" s="26" t="s">
        <v>1179</v>
      </c>
      <c r="B455" s="27" t="s">
        <v>222</v>
      </c>
      <c r="C455" s="27" t="s">
        <v>372</v>
      </c>
      <c r="D455" s="28" t="s">
        <v>38</v>
      </c>
      <c r="E455" s="41">
        <v>184.6</v>
      </c>
      <c r="F455" s="36"/>
      <c r="G455" s="36">
        <f t="shared" si="28"/>
        <v>0</v>
      </c>
    </row>
    <row r="456" spans="1:7" ht="25.5">
      <c r="A456" s="26" t="s">
        <v>1180</v>
      </c>
      <c r="B456" s="27" t="s">
        <v>222</v>
      </c>
      <c r="C456" s="27" t="s">
        <v>279</v>
      </c>
      <c r="D456" s="28" t="s">
        <v>38</v>
      </c>
      <c r="E456" s="41">
        <v>56.4</v>
      </c>
      <c r="F456" s="36"/>
      <c r="G456" s="36">
        <f t="shared" si="28"/>
        <v>0</v>
      </c>
    </row>
    <row r="457" spans="1:7" ht="25.5">
      <c r="A457" s="26" t="s">
        <v>1181</v>
      </c>
      <c r="B457" s="27" t="s">
        <v>224</v>
      </c>
      <c r="C457" s="27" t="s">
        <v>225</v>
      </c>
      <c r="D457" s="28" t="s">
        <v>38</v>
      </c>
      <c r="E457" s="41">
        <v>34.1</v>
      </c>
      <c r="F457" s="36"/>
      <c r="G457" s="36">
        <f t="shared" si="28"/>
        <v>0</v>
      </c>
    </row>
    <row r="458" spans="1:7" ht="25.5">
      <c r="A458" s="26" t="s">
        <v>1182</v>
      </c>
      <c r="B458" s="27" t="s">
        <v>224</v>
      </c>
      <c r="C458" s="27" t="s">
        <v>280</v>
      </c>
      <c r="D458" s="28" t="s">
        <v>38</v>
      </c>
      <c r="E458" s="41">
        <v>7</v>
      </c>
      <c r="F458" s="36"/>
      <c r="G458" s="36">
        <f t="shared" si="28"/>
        <v>0</v>
      </c>
    </row>
    <row r="459" spans="1:7" ht="25.5">
      <c r="A459" s="26" t="s">
        <v>1183</v>
      </c>
      <c r="B459" s="27" t="s">
        <v>281</v>
      </c>
      <c r="C459" s="27" t="s">
        <v>373</v>
      </c>
      <c r="D459" s="28" t="s">
        <v>38</v>
      </c>
      <c r="E459" s="41">
        <v>15.3</v>
      </c>
      <c r="F459" s="36"/>
      <c r="G459" s="36">
        <f t="shared" si="28"/>
        <v>0</v>
      </c>
    </row>
    <row r="460" spans="1:7" ht="38.25">
      <c r="A460" s="26" t="s">
        <v>1184</v>
      </c>
      <c r="B460" s="27" t="s">
        <v>374</v>
      </c>
      <c r="C460" s="27" t="s">
        <v>375</v>
      </c>
      <c r="D460" s="28" t="s">
        <v>38</v>
      </c>
      <c r="E460" s="41">
        <v>266.3</v>
      </c>
      <c r="F460" s="36"/>
      <c r="G460" s="36">
        <f t="shared" si="28"/>
        <v>0</v>
      </c>
    </row>
    <row r="461" spans="1:7" ht="25.5">
      <c r="A461" s="26" t="s">
        <v>1185</v>
      </c>
      <c r="B461" s="27" t="s">
        <v>376</v>
      </c>
      <c r="C461" s="27" t="s">
        <v>377</v>
      </c>
      <c r="D461" s="28" t="s">
        <v>38</v>
      </c>
      <c r="E461" s="41">
        <v>283.60000000000002</v>
      </c>
      <c r="F461" s="36"/>
      <c r="G461" s="36">
        <f t="shared" si="28"/>
        <v>0</v>
      </c>
    </row>
    <row r="462" spans="1:7">
      <c r="A462" s="26" t="s">
        <v>1186</v>
      </c>
      <c r="B462" s="27" t="s">
        <v>378</v>
      </c>
      <c r="C462" s="27" t="s">
        <v>379</v>
      </c>
      <c r="D462" s="28" t="s">
        <v>38</v>
      </c>
      <c r="E462" s="41">
        <v>549.9</v>
      </c>
      <c r="F462" s="36"/>
      <c r="G462" s="36">
        <f t="shared" si="28"/>
        <v>0</v>
      </c>
    </row>
    <row r="463" spans="1:7" ht="25.5">
      <c r="A463" s="26" t="s">
        <v>1187</v>
      </c>
      <c r="B463" s="27" t="s">
        <v>380</v>
      </c>
      <c r="C463" s="27" t="s">
        <v>381</v>
      </c>
      <c r="D463" s="28" t="s">
        <v>12</v>
      </c>
      <c r="E463" s="41">
        <v>1</v>
      </c>
      <c r="F463" s="36"/>
      <c r="G463" s="36">
        <f t="shared" si="28"/>
        <v>0</v>
      </c>
    </row>
    <row r="464" spans="1:7" ht="25.5">
      <c r="A464" s="26" t="s">
        <v>1188</v>
      </c>
      <c r="B464" s="27" t="s">
        <v>382</v>
      </c>
      <c r="C464" s="27" t="s">
        <v>383</v>
      </c>
      <c r="D464" s="28" t="s">
        <v>12</v>
      </c>
      <c r="E464" s="41">
        <v>6</v>
      </c>
      <c r="F464" s="36"/>
      <c r="G464" s="36">
        <f t="shared" si="28"/>
        <v>0</v>
      </c>
    </row>
    <row r="465" spans="1:10" ht="25.5">
      <c r="A465" s="26" t="s">
        <v>1189</v>
      </c>
      <c r="B465" s="27" t="s">
        <v>384</v>
      </c>
      <c r="C465" s="27" t="s">
        <v>385</v>
      </c>
      <c r="D465" s="28" t="s">
        <v>12</v>
      </c>
      <c r="E465" s="41">
        <v>3</v>
      </c>
      <c r="F465" s="36"/>
      <c r="G465" s="36">
        <f t="shared" si="28"/>
        <v>0</v>
      </c>
    </row>
    <row r="466" spans="1:10" ht="25.5">
      <c r="A466" s="26" t="s">
        <v>1190</v>
      </c>
      <c r="B466" s="27" t="s">
        <v>386</v>
      </c>
      <c r="C466" s="27" t="s">
        <v>387</v>
      </c>
      <c r="D466" s="28" t="s">
        <v>12</v>
      </c>
      <c r="E466" s="41">
        <v>26</v>
      </c>
      <c r="F466" s="36"/>
      <c r="G466" s="36">
        <f t="shared" si="28"/>
        <v>0</v>
      </c>
    </row>
    <row r="467" spans="1:10" ht="25.5">
      <c r="A467" s="26" t="s">
        <v>1191</v>
      </c>
      <c r="B467" s="27" t="s">
        <v>388</v>
      </c>
      <c r="C467" s="27" t="s">
        <v>389</v>
      </c>
      <c r="D467" s="28" t="s">
        <v>12</v>
      </c>
      <c r="E467" s="41">
        <v>3</v>
      </c>
      <c r="F467" s="36"/>
      <c r="G467" s="36">
        <f t="shared" si="28"/>
        <v>0</v>
      </c>
    </row>
    <row r="468" spans="1:10" ht="25.5">
      <c r="A468" s="26" t="s">
        <v>1192</v>
      </c>
      <c r="B468" s="27" t="s">
        <v>390</v>
      </c>
      <c r="C468" s="27" t="s">
        <v>391</v>
      </c>
      <c r="D468" s="28" t="s">
        <v>12</v>
      </c>
      <c r="E468" s="41">
        <v>2</v>
      </c>
      <c r="F468" s="36"/>
      <c r="G468" s="36">
        <f t="shared" si="28"/>
        <v>0</v>
      </c>
    </row>
    <row r="469" spans="1:10" ht="25.5">
      <c r="A469" s="26" t="s">
        <v>1193</v>
      </c>
      <c r="B469" s="27" t="s">
        <v>388</v>
      </c>
      <c r="C469" s="27" t="s">
        <v>392</v>
      </c>
      <c r="D469" s="28" t="s">
        <v>12</v>
      </c>
      <c r="E469" s="41">
        <v>11</v>
      </c>
      <c r="F469" s="36"/>
      <c r="G469" s="36">
        <f t="shared" si="28"/>
        <v>0</v>
      </c>
    </row>
    <row r="470" spans="1:10">
      <c r="A470" s="26" t="s">
        <v>1194</v>
      </c>
      <c r="B470" s="27" t="s">
        <v>393</v>
      </c>
      <c r="C470" s="27" t="s">
        <v>394</v>
      </c>
      <c r="D470" s="28" t="s">
        <v>12</v>
      </c>
      <c r="E470" s="41">
        <v>22</v>
      </c>
      <c r="F470" s="36"/>
      <c r="G470" s="36">
        <f t="shared" si="28"/>
        <v>0</v>
      </c>
      <c r="H470" s="29"/>
      <c r="I470" s="29"/>
    </row>
    <row r="471" spans="1:10">
      <c r="A471" s="26" t="s">
        <v>1195</v>
      </c>
      <c r="B471" s="27" t="s">
        <v>393</v>
      </c>
      <c r="C471" s="27" t="s">
        <v>1672</v>
      </c>
      <c r="D471" s="28" t="s">
        <v>12</v>
      </c>
      <c r="E471" s="41">
        <v>3</v>
      </c>
      <c r="F471" s="36"/>
      <c r="G471" s="36">
        <f t="shared" si="28"/>
        <v>0</v>
      </c>
      <c r="H471" s="29"/>
      <c r="I471" s="29"/>
    </row>
    <row r="472" spans="1:10" ht="25.5">
      <c r="A472" s="26" t="s">
        <v>1196</v>
      </c>
      <c r="B472" s="27" t="s">
        <v>393</v>
      </c>
      <c r="C472" s="27" t="s">
        <v>1670</v>
      </c>
      <c r="D472" s="28" t="s">
        <v>12</v>
      </c>
      <c r="E472" s="41">
        <v>1</v>
      </c>
      <c r="F472" s="36"/>
      <c r="G472" s="36">
        <f t="shared" si="28"/>
        <v>0</v>
      </c>
    </row>
    <row r="473" spans="1:10" ht="26.25">
      <c r="A473" s="26" t="s">
        <v>1197</v>
      </c>
      <c r="B473" s="27" t="s">
        <v>395</v>
      </c>
      <c r="C473" s="27" t="s">
        <v>1671</v>
      </c>
      <c r="D473" s="28" t="s">
        <v>12</v>
      </c>
      <c r="E473" s="41">
        <v>5</v>
      </c>
      <c r="F473" s="36"/>
      <c r="G473" s="36">
        <f t="shared" ref="G473:G543" si="30">E473*F473</f>
        <v>0</v>
      </c>
      <c r="H473" s="29"/>
      <c r="I473" s="47"/>
      <c r="J473" s="47"/>
    </row>
    <row r="474" spans="1:10" ht="38.25">
      <c r="A474" s="26" t="s">
        <v>1198</v>
      </c>
      <c r="B474" s="27" t="s">
        <v>396</v>
      </c>
      <c r="C474" s="27" t="s">
        <v>397</v>
      </c>
      <c r="D474" s="28" t="s">
        <v>12</v>
      </c>
      <c r="E474" s="41">
        <v>14</v>
      </c>
      <c r="F474" s="36"/>
      <c r="G474" s="36">
        <f t="shared" si="30"/>
        <v>0</v>
      </c>
    </row>
    <row r="475" spans="1:10" ht="38.25">
      <c r="A475" s="26" t="s">
        <v>1199</v>
      </c>
      <c r="B475" s="27" t="s">
        <v>398</v>
      </c>
      <c r="C475" s="27" t="s">
        <v>399</v>
      </c>
      <c r="D475" s="28" t="s">
        <v>12</v>
      </c>
      <c r="E475" s="41">
        <v>62</v>
      </c>
      <c r="F475" s="36"/>
      <c r="G475" s="36">
        <f t="shared" si="30"/>
        <v>0</v>
      </c>
    </row>
    <row r="476" spans="1:10">
      <c r="A476" s="26" t="s">
        <v>1200</v>
      </c>
      <c r="B476" s="27" t="s">
        <v>400</v>
      </c>
      <c r="C476" s="27" t="s">
        <v>401</v>
      </c>
      <c r="D476" s="28" t="s">
        <v>12</v>
      </c>
      <c r="E476" s="41">
        <v>12</v>
      </c>
      <c r="F476" s="36"/>
      <c r="G476" s="36">
        <f t="shared" si="30"/>
        <v>0</v>
      </c>
    </row>
    <row r="477" spans="1:10">
      <c r="A477" s="26" t="s">
        <v>1201</v>
      </c>
      <c r="B477" s="27" t="s">
        <v>400</v>
      </c>
      <c r="C477" s="27" t="s">
        <v>402</v>
      </c>
      <c r="D477" s="28" t="s">
        <v>12</v>
      </c>
      <c r="E477" s="41">
        <v>52</v>
      </c>
      <c r="F477" s="36"/>
      <c r="G477" s="36">
        <f t="shared" si="30"/>
        <v>0</v>
      </c>
    </row>
    <row r="478" spans="1:10" ht="25.5">
      <c r="A478" s="26" t="s">
        <v>1202</v>
      </c>
      <c r="B478" s="27" t="s">
        <v>226</v>
      </c>
      <c r="C478" s="27" t="s">
        <v>227</v>
      </c>
      <c r="D478" s="28" t="s">
        <v>12</v>
      </c>
      <c r="E478" s="41">
        <v>4</v>
      </c>
      <c r="F478" s="36"/>
      <c r="G478" s="36">
        <f t="shared" si="30"/>
        <v>0</v>
      </c>
    </row>
    <row r="479" spans="1:10" ht="25.5">
      <c r="A479" s="26" t="s">
        <v>1675</v>
      </c>
      <c r="B479" s="27" t="s">
        <v>283</v>
      </c>
      <c r="C479" s="27" t="s">
        <v>1857</v>
      </c>
      <c r="D479" s="28" t="s">
        <v>214</v>
      </c>
      <c r="E479" s="41">
        <v>1</v>
      </c>
      <c r="F479" s="36"/>
      <c r="G479" s="36">
        <f t="shared" ref="G479" si="31">E479*F479</f>
        <v>0</v>
      </c>
    </row>
    <row r="480" spans="1:10">
      <c r="A480" s="26" t="s">
        <v>1675</v>
      </c>
      <c r="B480" s="27" t="s">
        <v>283</v>
      </c>
      <c r="C480" s="27" t="s">
        <v>403</v>
      </c>
      <c r="D480" s="28" t="s">
        <v>214</v>
      </c>
      <c r="E480" s="41">
        <v>1</v>
      </c>
      <c r="F480" s="36"/>
      <c r="G480" s="36">
        <f t="shared" si="30"/>
        <v>0</v>
      </c>
    </row>
    <row r="481" spans="1:7" s="10" customFormat="1" ht="15">
      <c r="A481" s="25" t="s">
        <v>1098</v>
      </c>
      <c r="B481" s="107" t="s">
        <v>1203</v>
      </c>
      <c r="C481" s="108"/>
      <c r="D481" s="108"/>
      <c r="E481" s="108"/>
      <c r="F481" s="109"/>
      <c r="G481" s="9">
        <f>SUM(G482:G492)</f>
        <v>0</v>
      </c>
    </row>
    <row r="482" spans="1:7" ht="38.25">
      <c r="A482" s="26" t="s">
        <v>919</v>
      </c>
      <c r="B482" s="27" t="s">
        <v>350</v>
      </c>
      <c r="C482" s="27" t="s">
        <v>351</v>
      </c>
      <c r="D482" s="28" t="s">
        <v>38</v>
      </c>
      <c r="E482" s="41">
        <v>12.7</v>
      </c>
      <c r="F482" s="36"/>
      <c r="G482" s="36">
        <f t="shared" si="30"/>
        <v>0</v>
      </c>
    </row>
    <row r="483" spans="1:7" ht="25.5">
      <c r="A483" s="26" t="s">
        <v>931</v>
      </c>
      <c r="B483" s="27" t="s">
        <v>404</v>
      </c>
      <c r="C483" s="27" t="s">
        <v>405</v>
      </c>
      <c r="D483" s="28" t="s">
        <v>12</v>
      </c>
      <c r="E483" s="41">
        <v>2</v>
      </c>
      <c r="F483" s="36"/>
      <c r="G483" s="36">
        <f t="shared" si="30"/>
        <v>0</v>
      </c>
    </row>
    <row r="484" spans="1:7" ht="38.25">
      <c r="A484" s="26" t="s">
        <v>962</v>
      </c>
      <c r="B484" s="27" t="s">
        <v>406</v>
      </c>
      <c r="C484" s="27" t="s">
        <v>407</v>
      </c>
      <c r="D484" s="28" t="s">
        <v>12</v>
      </c>
      <c r="E484" s="41">
        <v>2</v>
      </c>
      <c r="F484" s="36"/>
      <c r="G484" s="36">
        <f t="shared" si="30"/>
        <v>0</v>
      </c>
    </row>
    <row r="485" spans="1:7" ht="25.5">
      <c r="A485" s="26" t="s">
        <v>974</v>
      </c>
      <c r="B485" s="27" t="s">
        <v>408</v>
      </c>
      <c r="C485" s="27" t="s">
        <v>409</v>
      </c>
      <c r="D485" s="28" t="s">
        <v>38</v>
      </c>
      <c r="E485" s="41">
        <v>2.6</v>
      </c>
      <c r="F485" s="36"/>
      <c r="G485" s="36">
        <f t="shared" si="30"/>
        <v>0</v>
      </c>
    </row>
    <row r="486" spans="1:7" ht="38.25">
      <c r="A486" s="26" t="s">
        <v>987</v>
      </c>
      <c r="B486" s="27" t="s">
        <v>374</v>
      </c>
      <c r="C486" s="27" t="s">
        <v>375</v>
      </c>
      <c r="D486" s="28" t="s">
        <v>38</v>
      </c>
      <c r="E486" s="41">
        <v>12.7</v>
      </c>
      <c r="F486" s="36"/>
      <c r="G486" s="36">
        <f t="shared" si="30"/>
        <v>0</v>
      </c>
    </row>
    <row r="487" spans="1:7">
      <c r="A487" s="26" t="s">
        <v>1002</v>
      </c>
      <c r="B487" s="27" t="s">
        <v>378</v>
      </c>
      <c r="C487" s="27" t="s">
        <v>379</v>
      </c>
      <c r="D487" s="28" t="s">
        <v>38</v>
      </c>
      <c r="E487" s="41">
        <v>12.7</v>
      </c>
      <c r="F487" s="36"/>
      <c r="G487" s="36">
        <f t="shared" si="30"/>
        <v>0</v>
      </c>
    </row>
    <row r="488" spans="1:7">
      <c r="A488" s="26" t="s">
        <v>1014</v>
      </c>
      <c r="B488" s="27" t="s">
        <v>283</v>
      </c>
      <c r="C488" s="27" t="s">
        <v>411</v>
      </c>
      <c r="D488" s="28" t="s">
        <v>214</v>
      </c>
      <c r="E488" s="41">
        <v>2</v>
      </c>
      <c r="F488" s="36"/>
      <c r="G488" s="36">
        <f t="shared" si="30"/>
        <v>0</v>
      </c>
    </row>
    <row r="489" spans="1:7">
      <c r="A489" s="26" t="s">
        <v>1204</v>
      </c>
      <c r="B489" s="27" t="s">
        <v>412</v>
      </c>
      <c r="C489" s="27" t="s">
        <v>413</v>
      </c>
      <c r="D489" s="28" t="s">
        <v>12</v>
      </c>
      <c r="E489" s="41">
        <v>1</v>
      </c>
      <c r="F489" s="36"/>
      <c r="G489" s="36">
        <f t="shared" si="30"/>
        <v>0</v>
      </c>
    </row>
    <row r="490" spans="1:7">
      <c r="A490" s="26" t="s">
        <v>1205</v>
      </c>
      <c r="B490" s="27" t="s">
        <v>414</v>
      </c>
      <c r="C490" s="27" t="s">
        <v>415</v>
      </c>
      <c r="D490" s="28" t="s">
        <v>12</v>
      </c>
      <c r="E490" s="41">
        <v>1</v>
      </c>
      <c r="F490" s="36"/>
      <c r="G490" s="36">
        <f t="shared" si="30"/>
        <v>0</v>
      </c>
    </row>
    <row r="491" spans="1:7" ht="25.5">
      <c r="A491" s="26" t="s">
        <v>1206</v>
      </c>
      <c r="B491" s="27" t="s">
        <v>416</v>
      </c>
      <c r="C491" s="27" t="s">
        <v>417</v>
      </c>
      <c r="D491" s="28" t="s">
        <v>38</v>
      </c>
      <c r="E491" s="41">
        <v>12.7</v>
      </c>
      <c r="F491" s="36"/>
      <c r="G491" s="36">
        <f t="shared" si="30"/>
        <v>0</v>
      </c>
    </row>
    <row r="492" spans="1:7" ht="25.5">
      <c r="A492" s="26" t="s">
        <v>1207</v>
      </c>
      <c r="B492" s="27" t="s">
        <v>226</v>
      </c>
      <c r="C492" s="27" t="s">
        <v>227</v>
      </c>
      <c r="D492" s="28" t="s">
        <v>12</v>
      </c>
      <c r="E492" s="41">
        <v>1</v>
      </c>
      <c r="F492" s="36"/>
      <c r="G492" s="36">
        <f t="shared" si="30"/>
        <v>0</v>
      </c>
    </row>
    <row r="493" spans="1:7" s="10" customFormat="1" ht="15">
      <c r="A493" s="25" t="s">
        <v>1208</v>
      </c>
      <c r="B493" s="107" t="s">
        <v>1209</v>
      </c>
      <c r="C493" s="108"/>
      <c r="D493" s="108"/>
      <c r="E493" s="108"/>
      <c r="F493" s="109"/>
      <c r="G493" s="9">
        <f>G494+G515+G527+G537+G547+G565+G576+G587+G595</f>
        <v>0</v>
      </c>
    </row>
    <row r="494" spans="1:7" s="10" customFormat="1" ht="15">
      <c r="A494" s="19" t="s">
        <v>1210</v>
      </c>
      <c r="B494" s="102" t="s">
        <v>1211</v>
      </c>
      <c r="C494" s="103"/>
      <c r="D494" s="20"/>
      <c r="E494" s="40"/>
      <c r="F494" s="21"/>
      <c r="G494" s="22">
        <f>SUM(G495:G514)</f>
        <v>0</v>
      </c>
    </row>
    <row r="495" spans="1:7" ht="25.5">
      <c r="A495" s="26" t="s">
        <v>1212</v>
      </c>
      <c r="B495" s="27" t="s">
        <v>418</v>
      </c>
      <c r="C495" s="27" t="s">
        <v>419</v>
      </c>
      <c r="D495" s="28" t="s">
        <v>12</v>
      </c>
      <c r="E495" s="41">
        <v>4</v>
      </c>
      <c r="F495" s="36"/>
      <c r="G495" s="36">
        <f t="shared" si="30"/>
        <v>0</v>
      </c>
    </row>
    <row r="496" spans="1:7" ht="25.5">
      <c r="A496" s="26" t="s">
        <v>1213</v>
      </c>
      <c r="B496" s="27" t="s">
        <v>418</v>
      </c>
      <c r="C496" s="27" t="s">
        <v>420</v>
      </c>
      <c r="D496" s="28" t="s">
        <v>12</v>
      </c>
      <c r="E496" s="41">
        <v>24</v>
      </c>
      <c r="F496" s="36"/>
      <c r="G496" s="36">
        <f t="shared" si="30"/>
        <v>0</v>
      </c>
    </row>
    <row r="497" spans="1:7" ht="25.5">
      <c r="A497" s="26" t="s">
        <v>1214</v>
      </c>
      <c r="B497" s="27" t="s">
        <v>421</v>
      </c>
      <c r="C497" s="27" t="s">
        <v>422</v>
      </c>
      <c r="D497" s="28" t="s">
        <v>12</v>
      </c>
      <c r="E497" s="41">
        <v>1</v>
      </c>
      <c r="F497" s="36"/>
      <c r="G497" s="36">
        <f t="shared" si="30"/>
        <v>0</v>
      </c>
    </row>
    <row r="498" spans="1:7" ht="25.5">
      <c r="A498" s="26" t="s">
        <v>1215</v>
      </c>
      <c r="B498" s="27" t="s">
        <v>423</v>
      </c>
      <c r="C498" s="27" t="s">
        <v>424</v>
      </c>
      <c r="D498" s="28" t="s">
        <v>12</v>
      </c>
      <c r="E498" s="41">
        <v>1</v>
      </c>
      <c r="F498" s="36"/>
      <c r="G498" s="36">
        <f t="shared" si="30"/>
        <v>0</v>
      </c>
    </row>
    <row r="499" spans="1:7" ht="25.5">
      <c r="A499" s="26" t="s">
        <v>1216</v>
      </c>
      <c r="B499" s="27" t="s">
        <v>425</v>
      </c>
      <c r="C499" s="27" t="s">
        <v>426</v>
      </c>
      <c r="D499" s="28" t="s">
        <v>12</v>
      </c>
      <c r="E499" s="41">
        <v>1</v>
      </c>
      <c r="F499" s="36"/>
      <c r="G499" s="36">
        <f t="shared" si="30"/>
        <v>0</v>
      </c>
    </row>
    <row r="500" spans="1:7" ht="25.5">
      <c r="A500" s="26" t="s">
        <v>1217</v>
      </c>
      <c r="B500" s="27" t="s">
        <v>427</v>
      </c>
      <c r="C500" s="27" t="s">
        <v>428</v>
      </c>
      <c r="D500" s="28" t="s">
        <v>12</v>
      </c>
      <c r="E500" s="41">
        <v>1</v>
      </c>
      <c r="F500" s="36"/>
      <c r="G500" s="36">
        <f t="shared" si="30"/>
        <v>0</v>
      </c>
    </row>
    <row r="501" spans="1:7" ht="25.5">
      <c r="A501" s="26" t="s">
        <v>1218</v>
      </c>
      <c r="B501" s="27" t="s">
        <v>429</v>
      </c>
      <c r="C501" s="27" t="s">
        <v>430</v>
      </c>
      <c r="D501" s="28" t="s">
        <v>12</v>
      </c>
      <c r="E501" s="41">
        <v>18</v>
      </c>
      <c r="F501" s="36"/>
      <c r="G501" s="36">
        <f t="shared" si="30"/>
        <v>0</v>
      </c>
    </row>
    <row r="502" spans="1:7" ht="25.5">
      <c r="A502" s="26" t="s">
        <v>1219</v>
      </c>
      <c r="B502" s="27" t="s">
        <v>431</v>
      </c>
      <c r="C502" s="27" t="s">
        <v>432</v>
      </c>
      <c r="D502" s="28" t="s">
        <v>12</v>
      </c>
      <c r="E502" s="41">
        <v>3</v>
      </c>
      <c r="F502" s="36"/>
      <c r="G502" s="36">
        <f t="shared" si="30"/>
        <v>0</v>
      </c>
    </row>
    <row r="503" spans="1:7" ht="25.5">
      <c r="A503" s="26" t="s">
        <v>1220</v>
      </c>
      <c r="B503" s="27" t="s">
        <v>433</v>
      </c>
      <c r="C503" s="27" t="s">
        <v>434</v>
      </c>
      <c r="D503" s="28" t="s">
        <v>12</v>
      </c>
      <c r="E503" s="41">
        <v>6</v>
      </c>
      <c r="F503" s="36"/>
      <c r="G503" s="36">
        <f t="shared" si="30"/>
        <v>0</v>
      </c>
    </row>
    <row r="504" spans="1:7" ht="25.5">
      <c r="A504" s="26" t="s">
        <v>1221</v>
      </c>
      <c r="B504" s="27" t="s">
        <v>435</v>
      </c>
      <c r="C504" s="27" t="s">
        <v>436</v>
      </c>
      <c r="D504" s="28" t="s">
        <v>12</v>
      </c>
      <c r="E504" s="41">
        <v>1</v>
      </c>
      <c r="F504" s="36"/>
      <c r="G504" s="36">
        <f t="shared" si="30"/>
        <v>0</v>
      </c>
    </row>
    <row r="505" spans="1:7" ht="25.5">
      <c r="A505" s="26" t="s">
        <v>1222</v>
      </c>
      <c r="B505" s="27" t="s">
        <v>435</v>
      </c>
      <c r="C505" s="27" t="s">
        <v>437</v>
      </c>
      <c r="D505" s="28" t="s">
        <v>12</v>
      </c>
      <c r="E505" s="41">
        <v>6</v>
      </c>
      <c r="F505" s="36"/>
      <c r="G505" s="36">
        <f t="shared" si="30"/>
        <v>0</v>
      </c>
    </row>
    <row r="506" spans="1:7" ht="25.5">
      <c r="A506" s="26" t="s">
        <v>1223</v>
      </c>
      <c r="B506" s="27" t="s">
        <v>435</v>
      </c>
      <c r="C506" s="27" t="s">
        <v>438</v>
      </c>
      <c r="D506" s="28" t="s">
        <v>12</v>
      </c>
      <c r="E506" s="41">
        <v>4</v>
      </c>
      <c r="F506" s="36"/>
      <c r="G506" s="36">
        <f t="shared" si="30"/>
        <v>0</v>
      </c>
    </row>
    <row r="507" spans="1:7" ht="25.5">
      <c r="A507" s="26" t="s">
        <v>1224</v>
      </c>
      <c r="B507" s="27" t="s">
        <v>439</v>
      </c>
      <c r="C507" s="27" t="s">
        <v>440</v>
      </c>
      <c r="D507" s="28" t="s">
        <v>12</v>
      </c>
      <c r="E507" s="41">
        <v>1</v>
      </c>
      <c r="F507" s="36"/>
      <c r="G507" s="36">
        <f t="shared" si="30"/>
        <v>0</v>
      </c>
    </row>
    <row r="508" spans="1:7" ht="25.5">
      <c r="A508" s="26" t="s">
        <v>1225</v>
      </c>
      <c r="B508" s="27" t="s">
        <v>441</v>
      </c>
      <c r="C508" s="27" t="s">
        <v>442</v>
      </c>
      <c r="D508" s="28" t="s">
        <v>12</v>
      </c>
      <c r="E508" s="41">
        <v>6</v>
      </c>
      <c r="F508" s="36"/>
      <c r="G508" s="36">
        <f t="shared" si="30"/>
        <v>0</v>
      </c>
    </row>
    <row r="509" spans="1:7" ht="25.5">
      <c r="A509" s="26" t="s">
        <v>1226</v>
      </c>
      <c r="B509" s="27" t="s">
        <v>443</v>
      </c>
      <c r="C509" s="27" t="s">
        <v>444</v>
      </c>
      <c r="D509" s="28" t="s">
        <v>12</v>
      </c>
      <c r="E509" s="41">
        <v>1</v>
      </c>
      <c r="F509" s="36"/>
      <c r="G509" s="36">
        <f t="shared" si="30"/>
        <v>0</v>
      </c>
    </row>
    <row r="510" spans="1:7" ht="25.5">
      <c r="A510" s="26" t="s">
        <v>1227</v>
      </c>
      <c r="B510" s="27" t="s">
        <v>445</v>
      </c>
      <c r="C510" s="27" t="s">
        <v>446</v>
      </c>
      <c r="D510" s="28" t="s">
        <v>12</v>
      </c>
      <c r="E510" s="41">
        <v>1</v>
      </c>
      <c r="F510" s="36"/>
      <c r="G510" s="36">
        <f t="shared" si="30"/>
        <v>0</v>
      </c>
    </row>
    <row r="511" spans="1:7" ht="25.5">
      <c r="A511" s="26" t="s">
        <v>1228</v>
      </c>
      <c r="B511" s="27" t="s">
        <v>447</v>
      </c>
      <c r="C511" s="27" t="s">
        <v>448</v>
      </c>
      <c r="D511" s="28" t="s">
        <v>8</v>
      </c>
      <c r="E511" s="41">
        <v>10.26</v>
      </c>
      <c r="F511" s="36"/>
      <c r="G511" s="36">
        <f t="shared" si="30"/>
        <v>0</v>
      </c>
    </row>
    <row r="512" spans="1:7" ht="25.5">
      <c r="A512" s="26" t="s">
        <v>1229</v>
      </c>
      <c r="B512" s="27" t="s">
        <v>449</v>
      </c>
      <c r="C512" s="27" t="s">
        <v>450</v>
      </c>
      <c r="D512" s="28" t="s">
        <v>8</v>
      </c>
      <c r="E512" s="41">
        <v>93.14</v>
      </c>
      <c r="F512" s="36"/>
      <c r="G512" s="36">
        <f t="shared" si="30"/>
        <v>0</v>
      </c>
    </row>
    <row r="513" spans="1:7" ht="25.5">
      <c r="A513" s="26" t="s">
        <v>1230</v>
      </c>
      <c r="B513" s="27" t="s">
        <v>451</v>
      </c>
      <c r="C513" s="27" t="s">
        <v>452</v>
      </c>
      <c r="D513" s="28" t="s">
        <v>8</v>
      </c>
      <c r="E513" s="41">
        <v>58.03</v>
      </c>
      <c r="F513" s="36"/>
      <c r="G513" s="36">
        <f t="shared" si="30"/>
        <v>0</v>
      </c>
    </row>
    <row r="514" spans="1:7" ht="25.5">
      <c r="A514" s="26" t="s">
        <v>1231</v>
      </c>
      <c r="B514" s="27" t="s">
        <v>453</v>
      </c>
      <c r="C514" s="27" t="s">
        <v>454</v>
      </c>
      <c r="D514" s="28" t="s">
        <v>8</v>
      </c>
      <c r="E514" s="41">
        <v>161.43</v>
      </c>
      <c r="F514" s="36"/>
      <c r="G514" s="36">
        <f t="shared" si="30"/>
        <v>0</v>
      </c>
    </row>
    <row r="515" spans="1:7" s="10" customFormat="1" ht="15">
      <c r="A515" s="19" t="s">
        <v>1232</v>
      </c>
      <c r="B515" s="102" t="s">
        <v>1234</v>
      </c>
      <c r="C515" s="103"/>
      <c r="D515" s="20"/>
      <c r="E515" s="40"/>
      <c r="F515" s="21"/>
      <c r="G515" s="22">
        <f>SUM(G516:G526)</f>
        <v>0</v>
      </c>
    </row>
    <row r="516" spans="1:7" ht="25.5">
      <c r="A516" s="26" t="s">
        <v>1233</v>
      </c>
      <c r="B516" s="27" t="s">
        <v>455</v>
      </c>
      <c r="C516" s="27" t="s">
        <v>456</v>
      </c>
      <c r="D516" s="28" t="s">
        <v>8</v>
      </c>
      <c r="E516" s="41">
        <v>9.39</v>
      </c>
      <c r="F516" s="36"/>
      <c r="G516" s="36">
        <f t="shared" si="30"/>
        <v>0</v>
      </c>
    </row>
    <row r="517" spans="1:7" ht="25.5">
      <c r="A517" s="26" t="s">
        <v>1235</v>
      </c>
      <c r="B517" s="27" t="s">
        <v>451</v>
      </c>
      <c r="C517" s="27" t="s">
        <v>452</v>
      </c>
      <c r="D517" s="28" t="s">
        <v>8</v>
      </c>
      <c r="E517" s="41">
        <v>4.99</v>
      </c>
      <c r="F517" s="36"/>
      <c r="G517" s="36">
        <f t="shared" si="30"/>
        <v>0</v>
      </c>
    </row>
    <row r="518" spans="1:7" ht="25.5">
      <c r="A518" s="26" t="s">
        <v>1236</v>
      </c>
      <c r="B518" s="27" t="s">
        <v>421</v>
      </c>
      <c r="C518" s="27" t="s">
        <v>457</v>
      </c>
      <c r="D518" s="28" t="s">
        <v>12</v>
      </c>
      <c r="E518" s="41">
        <v>1</v>
      </c>
      <c r="F518" s="36"/>
      <c r="G518" s="36">
        <f t="shared" si="30"/>
        <v>0</v>
      </c>
    </row>
    <row r="519" spans="1:7" ht="25.5">
      <c r="A519" s="26" t="s">
        <v>1237</v>
      </c>
      <c r="B519" s="27" t="s">
        <v>425</v>
      </c>
      <c r="C519" s="27" t="s">
        <v>458</v>
      </c>
      <c r="D519" s="28" t="s">
        <v>12</v>
      </c>
      <c r="E519" s="41">
        <v>1</v>
      </c>
      <c r="F519" s="36"/>
      <c r="G519" s="36">
        <f t="shared" si="30"/>
        <v>0</v>
      </c>
    </row>
    <row r="520" spans="1:7" ht="25.5">
      <c r="A520" s="26" t="s">
        <v>1238</v>
      </c>
      <c r="B520" s="27" t="s">
        <v>425</v>
      </c>
      <c r="C520" s="27" t="s">
        <v>459</v>
      </c>
      <c r="D520" s="28" t="s">
        <v>12</v>
      </c>
      <c r="E520" s="41">
        <v>2</v>
      </c>
      <c r="F520" s="36"/>
      <c r="G520" s="36">
        <f t="shared" si="30"/>
        <v>0</v>
      </c>
    </row>
    <row r="521" spans="1:7" ht="25.5">
      <c r="A521" s="26" t="s">
        <v>1239</v>
      </c>
      <c r="B521" s="27" t="s">
        <v>460</v>
      </c>
      <c r="C521" s="27" t="s">
        <v>461</v>
      </c>
      <c r="D521" s="28" t="s">
        <v>12</v>
      </c>
      <c r="E521" s="41">
        <v>1</v>
      </c>
      <c r="F521" s="36"/>
      <c r="G521" s="36">
        <f t="shared" si="30"/>
        <v>0</v>
      </c>
    </row>
    <row r="522" spans="1:7" ht="25.5">
      <c r="A522" s="26" t="s">
        <v>1240</v>
      </c>
      <c r="B522" s="27" t="s">
        <v>435</v>
      </c>
      <c r="C522" s="27" t="s">
        <v>462</v>
      </c>
      <c r="D522" s="28" t="s">
        <v>12</v>
      </c>
      <c r="E522" s="41">
        <v>2</v>
      </c>
      <c r="F522" s="36"/>
      <c r="G522" s="36">
        <f t="shared" si="30"/>
        <v>0</v>
      </c>
    </row>
    <row r="523" spans="1:7" ht="25.5">
      <c r="A523" s="26" t="s">
        <v>1241</v>
      </c>
      <c r="B523" s="27" t="s">
        <v>418</v>
      </c>
      <c r="C523" s="27" t="s">
        <v>420</v>
      </c>
      <c r="D523" s="28" t="s">
        <v>12</v>
      </c>
      <c r="E523" s="41">
        <v>4</v>
      </c>
      <c r="F523" s="36"/>
      <c r="G523" s="36">
        <f t="shared" si="30"/>
        <v>0</v>
      </c>
    </row>
    <row r="524" spans="1:7" ht="25.5">
      <c r="A524" s="26" t="s">
        <v>1242</v>
      </c>
      <c r="B524" s="27" t="s">
        <v>429</v>
      </c>
      <c r="C524" s="27" t="s">
        <v>430</v>
      </c>
      <c r="D524" s="28" t="s">
        <v>12</v>
      </c>
      <c r="E524" s="41">
        <v>2</v>
      </c>
      <c r="F524" s="36"/>
      <c r="G524" s="36">
        <f t="shared" si="30"/>
        <v>0</v>
      </c>
    </row>
    <row r="525" spans="1:7" ht="25.5">
      <c r="A525" s="26" t="s">
        <v>1243</v>
      </c>
      <c r="B525" s="27" t="s">
        <v>433</v>
      </c>
      <c r="C525" s="27" t="s">
        <v>434</v>
      </c>
      <c r="D525" s="28" t="s">
        <v>12</v>
      </c>
      <c r="E525" s="41">
        <v>2</v>
      </c>
      <c r="F525" s="36"/>
      <c r="G525" s="36">
        <f t="shared" si="30"/>
        <v>0</v>
      </c>
    </row>
    <row r="526" spans="1:7" ht="25.5">
      <c r="A526" s="26" t="s">
        <v>1244</v>
      </c>
      <c r="B526" s="27" t="s">
        <v>453</v>
      </c>
      <c r="C526" s="27" t="s">
        <v>454</v>
      </c>
      <c r="D526" s="28" t="s">
        <v>8</v>
      </c>
      <c r="E526" s="41">
        <v>14.38</v>
      </c>
      <c r="F526" s="36"/>
      <c r="G526" s="36">
        <f t="shared" si="30"/>
        <v>0</v>
      </c>
    </row>
    <row r="527" spans="1:7" s="10" customFormat="1" ht="15">
      <c r="A527" s="19" t="s">
        <v>1246</v>
      </c>
      <c r="B527" s="102" t="s">
        <v>1245</v>
      </c>
      <c r="C527" s="103"/>
      <c r="D527" s="20"/>
      <c r="E527" s="40"/>
      <c r="F527" s="21"/>
      <c r="G527" s="22">
        <f>SUM(G528:G536)</f>
        <v>0</v>
      </c>
    </row>
    <row r="528" spans="1:7" ht="25.5">
      <c r="A528" s="26" t="s">
        <v>1247</v>
      </c>
      <c r="B528" s="27" t="s">
        <v>421</v>
      </c>
      <c r="C528" s="27" t="s">
        <v>463</v>
      </c>
      <c r="D528" s="28" t="s">
        <v>12</v>
      </c>
      <c r="E528" s="41">
        <v>1</v>
      </c>
      <c r="F528" s="36"/>
      <c r="G528" s="36">
        <f t="shared" si="30"/>
        <v>0</v>
      </c>
    </row>
    <row r="529" spans="1:7" ht="25.5">
      <c r="A529" s="26" t="s">
        <v>1248</v>
      </c>
      <c r="B529" s="27" t="s">
        <v>449</v>
      </c>
      <c r="C529" s="27" t="s">
        <v>450</v>
      </c>
      <c r="D529" s="28" t="s">
        <v>8</v>
      </c>
      <c r="E529" s="41">
        <v>14.24</v>
      </c>
      <c r="F529" s="36"/>
      <c r="G529" s="36">
        <f t="shared" si="30"/>
        <v>0</v>
      </c>
    </row>
    <row r="530" spans="1:7" ht="25.5">
      <c r="A530" s="26" t="s">
        <v>1249</v>
      </c>
      <c r="B530" s="27" t="s">
        <v>451</v>
      </c>
      <c r="C530" s="27" t="s">
        <v>452</v>
      </c>
      <c r="D530" s="28" t="s">
        <v>8</v>
      </c>
      <c r="E530" s="41">
        <v>2.78</v>
      </c>
      <c r="F530" s="36"/>
      <c r="G530" s="36">
        <f t="shared" si="30"/>
        <v>0</v>
      </c>
    </row>
    <row r="531" spans="1:7" ht="25.5">
      <c r="A531" s="26" t="s">
        <v>1250</v>
      </c>
      <c r="B531" s="27" t="s">
        <v>423</v>
      </c>
      <c r="C531" s="27" t="s">
        <v>464</v>
      </c>
      <c r="D531" s="28" t="s">
        <v>12</v>
      </c>
      <c r="E531" s="41">
        <v>1</v>
      </c>
      <c r="F531" s="36"/>
      <c r="G531" s="36">
        <f t="shared" si="30"/>
        <v>0</v>
      </c>
    </row>
    <row r="532" spans="1:7" ht="25.5">
      <c r="A532" s="26" t="s">
        <v>1251</v>
      </c>
      <c r="B532" s="27" t="s">
        <v>425</v>
      </c>
      <c r="C532" s="27" t="s">
        <v>465</v>
      </c>
      <c r="D532" s="28" t="s">
        <v>12</v>
      </c>
      <c r="E532" s="41">
        <v>2</v>
      </c>
      <c r="F532" s="36"/>
      <c r="G532" s="36">
        <f t="shared" si="30"/>
        <v>0</v>
      </c>
    </row>
    <row r="533" spans="1:7" ht="25.5">
      <c r="A533" s="26" t="s">
        <v>1252</v>
      </c>
      <c r="B533" s="27" t="s">
        <v>460</v>
      </c>
      <c r="C533" s="27" t="s">
        <v>466</v>
      </c>
      <c r="D533" s="28" t="s">
        <v>12</v>
      </c>
      <c r="E533" s="41">
        <v>1</v>
      </c>
      <c r="F533" s="36"/>
      <c r="G533" s="36">
        <f t="shared" si="30"/>
        <v>0</v>
      </c>
    </row>
    <row r="534" spans="1:7" ht="25.5">
      <c r="A534" s="26" t="s">
        <v>1253</v>
      </c>
      <c r="B534" s="27" t="s">
        <v>418</v>
      </c>
      <c r="C534" s="27" t="s">
        <v>420</v>
      </c>
      <c r="D534" s="28" t="s">
        <v>12</v>
      </c>
      <c r="E534" s="41">
        <v>6</v>
      </c>
      <c r="F534" s="36"/>
      <c r="G534" s="36">
        <f t="shared" si="30"/>
        <v>0</v>
      </c>
    </row>
    <row r="535" spans="1:7" ht="25.5">
      <c r="A535" s="26" t="s">
        <v>1254</v>
      </c>
      <c r="B535" s="27" t="s">
        <v>429</v>
      </c>
      <c r="C535" s="27" t="s">
        <v>430</v>
      </c>
      <c r="D535" s="28" t="s">
        <v>12</v>
      </c>
      <c r="E535" s="41">
        <v>6</v>
      </c>
      <c r="F535" s="36"/>
      <c r="G535" s="36">
        <f t="shared" si="30"/>
        <v>0</v>
      </c>
    </row>
    <row r="536" spans="1:7" ht="25.5">
      <c r="A536" s="26" t="s">
        <v>1255</v>
      </c>
      <c r="B536" s="27" t="s">
        <v>453</v>
      </c>
      <c r="C536" s="27" t="s">
        <v>454</v>
      </c>
      <c r="D536" s="28" t="s">
        <v>8</v>
      </c>
      <c r="E536" s="41">
        <v>17.02</v>
      </c>
      <c r="F536" s="36"/>
      <c r="G536" s="36">
        <f t="shared" si="30"/>
        <v>0</v>
      </c>
    </row>
    <row r="537" spans="1:7" s="10" customFormat="1" ht="15">
      <c r="A537" s="19" t="s">
        <v>1256</v>
      </c>
      <c r="B537" s="102" t="s">
        <v>1257</v>
      </c>
      <c r="C537" s="103"/>
      <c r="D537" s="20"/>
      <c r="E537" s="40"/>
      <c r="F537" s="21"/>
      <c r="G537" s="22">
        <f>SUM(G538:G546)</f>
        <v>0</v>
      </c>
    </row>
    <row r="538" spans="1:7" ht="25.5">
      <c r="A538" s="26" t="s">
        <v>1258</v>
      </c>
      <c r="B538" s="27" t="s">
        <v>447</v>
      </c>
      <c r="C538" s="27" t="s">
        <v>448</v>
      </c>
      <c r="D538" s="28" t="s">
        <v>8</v>
      </c>
      <c r="E538" s="41">
        <v>62.5</v>
      </c>
      <c r="F538" s="36"/>
      <c r="G538" s="36">
        <f t="shared" si="30"/>
        <v>0</v>
      </c>
    </row>
    <row r="539" spans="1:7" ht="25.5">
      <c r="A539" s="26" t="s">
        <v>1259</v>
      </c>
      <c r="B539" s="27" t="s">
        <v>449</v>
      </c>
      <c r="C539" s="27" t="s">
        <v>450</v>
      </c>
      <c r="D539" s="28" t="s">
        <v>8</v>
      </c>
      <c r="E539" s="41">
        <v>8.5</v>
      </c>
      <c r="F539" s="36"/>
      <c r="G539" s="36">
        <f t="shared" si="30"/>
        <v>0</v>
      </c>
    </row>
    <row r="540" spans="1:7" ht="25.5">
      <c r="A540" s="26" t="s">
        <v>1260</v>
      </c>
      <c r="B540" s="27" t="s">
        <v>467</v>
      </c>
      <c r="C540" s="27" t="s">
        <v>468</v>
      </c>
      <c r="D540" s="28" t="s">
        <v>12</v>
      </c>
      <c r="E540" s="41">
        <v>1</v>
      </c>
      <c r="F540" s="36"/>
      <c r="G540" s="36">
        <f t="shared" si="30"/>
        <v>0</v>
      </c>
    </row>
    <row r="541" spans="1:7" ht="25.5">
      <c r="A541" s="26" t="s">
        <v>1261</v>
      </c>
      <c r="B541" s="27" t="s">
        <v>469</v>
      </c>
      <c r="C541" s="27" t="s">
        <v>470</v>
      </c>
      <c r="D541" s="28" t="s">
        <v>12</v>
      </c>
      <c r="E541" s="41">
        <v>1</v>
      </c>
      <c r="F541" s="36"/>
      <c r="G541" s="36">
        <f t="shared" si="30"/>
        <v>0</v>
      </c>
    </row>
    <row r="542" spans="1:7" ht="25.5">
      <c r="A542" s="26" t="s">
        <v>1262</v>
      </c>
      <c r="B542" s="27" t="s">
        <v>471</v>
      </c>
      <c r="C542" s="27" t="s">
        <v>472</v>
      </c>
      <c r="D542" s="28" t="s">
        <v>12</v>
      </c>
      <c r="E542" s="41">
        <v>1</v>
      </c>
      <c r="F542" s="36"/>
      <c r="G542" s="36">
        <f t="shared" si="30"/>
        <v>0</v>
      </c>
    </row>
    <row r="543" spans="1:7" ht="25.5">
      <c r="A543" s="26" t="s">
        <v>1263</v>
      </c>
      <c r="B543" s="27" t="s">
        <v>423</v>
      </c>
      <c r="C543" s="27" t="s">
        <v>424</v>
      </c>
      <c r="D543" s="28" t="s">
        <v>12</v>
      </c>
      <c r="E543" s="41">
        <v>1</v>
      </c>
      <c r="F543" s="36"/>
      <c r="G543" s="36">
        <f t="shared" si="30"/>
        <v>0</v>
      </c>
    </row>
    <row r="544" spans="1:7" ht="25.5">
      <c r="A544" s="26" t="s">
        <v>1264</v>
      </c>
      <c r="B544" s="27" t="s">
        <v>425</v>
      </c>
      <c r="C544" s="27" t="s">
        <v>458</v>
      </c>
      <c r="D544" s="28" t="s">
        <v>12</v>
      </c>
      <c r="E544" s="41">
        <v>1</v>
      </c>
      <c r="F544" s="36"/>
      <c r="G544" s="36">
        <f t="shared" ref="G544:G601" si="32">E544*F544</f>
        <v>0</v>
      </c>
    </row>
    <row r="545" spans="1:7" ht="25.5">
      <c r="A545" s="26" t="s">
        <v>1265</v>
      </c>
      <c r="B545" s="27" t="s">
        <v>423</v>
      </c>
      <c r="C545" s="27" t="s">
        <v>464</v>
      </c>
      <c r="D545" s="28" t="s">
        <v>12</v>
      </c>
      <c r="E545" s="41">
        <v>1</v>
      </c>
      <c r="F545" s="36"/>
      <c r="G545" s="36">
        <f t="shared" si="32"/>
        <v>0</v>
      </c>
    </row>
    <row r="546" spans="1:7" ht="25.5">
      <c r="A546" s="26" t="s">
        <v>1266</v>
      </c>
      <c r="B546" s="27" t="s">
        <v>453</v>
      </c>
      <c r="C546" s="27" t="s">
        <v>454</v>
      </c>
      <c r="D546" s="28" t="s">
        <v>8</v>
      </c>
      <c r="E546" s="41">
        <v>71</v>
      </c>
      <c r="F546" s="36"/>
      <c r="G546" s="36">
        <f t="shared" si="32"/>
        <v>0</v>
      </c>
    </row>
    <row r="547" spans="1:7" s="10" customFormat="1" ht="15">
      <c r="A547" s="19" t="s">
        <v>1267</v>
      </c>
      <c r="B547" s="102" t="s">
        <v>1268</v>
      </c>
      <c r="C547" s="103"/>
      <c r="D547" s="20"/>
      <c r="E547" s="40"/>
      <c r="F547" s="21"/>
      <c r="G547" s="22">
        <f>SUM(G548:G564)</f>
        <v>0</v>
      </c>
    </row>
    <row r="548" spans="1:7" ht="25.5">
      <c r="A548" s="26" t="s">
        <v>1269</v>
      </c>
      <c r="B548" s="27" t="s">
        <v>447</v>
      </c>
      <c r="C548" s="27" t="s">
        <v>448</v>
      </c>
      <c r="D548" s="28" t="s">
        <v>8</v>
      </c>
      <c r="E548" s="41">
        <v>92.53</v>
      </c>
      <c r="F548" s="36"/>
      <c r="G548" s="36">
        <f t="shared" si="32"/>
        <v>0</v>
      </c>
    </row>
    <row r="549" spans="1:7" ht="25.5">
      <c r="A549" s="26" t="s">
        <v>1270</v>
      </c>
      <c r="B549" s="27" t="s">
        <v>451</v>
      </c>
      <c r="C549" s="27" t="s">
        <v>452</v>
      </c>
      <c r="D549" s="28" t="s">
        <v>8</v>
      </c>
      <c r="E549" s="41">
        <v>54.87</v>
      </c>
      <c r="F549" s="36"/>
      <c r="G549" s="36">
        <f t="shared" si="32"/>
        <v>0</v>
      </c>
    </row>
    <row r="550" spans="1:7" ht="25.5">
      <c r="A550" s="26" t="s">
        <v>1271</v>
      </c>
      <c r="B550" s="27" t="s">
        <v>423</v>
      </c>
      <c r="C550" s="27" t="s">
        <v>424</v>
      </c>
      <c r="D550" s="28" t="s">
        <v>12</v>
      </c>
      <c r="E550" s="41">
        <v>1</v>
      </c>
      <c r="F550" s="36"/>
      <c r="G550" s="36">
        <f t="shared" si="32"/>
        <v>0</v>
      </c>
    </row>
    <row r="551" spans="1:7" ht="25.5">
      <c r="A551" s="26" t="s">
        <v>1272</v>
      </c>
      <c r="B551" s="27" t="s">
        <v>425</v>
      </c>
      <c r="C551" s="27" t="s">
        <v>426</v>
      </c>
      <c r="D551" s="28" t="s">
        <v>12</v>
      </c>
      <c r="E551" s="41">
        <v>2</v>
      </c>
      <c r="F551" s="36"/>
      <c r="G551" s="36">
        <f t="shared" si="32"/>
        <v>0</v>
      </c>
    </row>
    <row r="552" spans="1:7" ht="25.5">
      <c r="A552" s="26" t="s">
        <v>1273</v>
      </c>
      <c r="B552" s="27" t="s">
        <v>445</v>
      </c>
      <c r="C552" s="27" t="s">
        <v>446</v>
      </c>
      <c r="D552" s="28" t="s">
        <v>12</v>
      </c>
      <c r="E552" s="41">
        <v>1</v>
      </c>
      <c r="F552" s="36"/>
      <c r="G552" s="36">
        <f t="shared" si="32"/>
        <v>0</v>
      </c>
    </row>
    <row r="553" spans="1:7" ht="25.5">
      <c r="A553" s="26" t="s">
        <v>1274</v>
      </c>
      <c r="B553" s="27" t="s">
        <v>439</v>
      </c>
      <c r="C553" s="27" t="s">
        <v>440</v>
      </c>
      <c r="D553" s="28" t="s">
        <v>12</v>
      </c>
      <c r="E553" s="41">
        <v>1</v>
      </c>
      <c r="F553" s="36"/>
      <c r="G553" s="36">
        <f t="shared" si="32"/>
        <v>0</v>
      </c>
    </row>
    <row r="554" spans="1:7" ht="25.5">
      <c r="A554" s="26" t="s">
        <v>1275</v>
      </c>
      <c r="B554" s="27" t="s">
        <v>435</v>
      </c>
      <c r="C554" s="27" t="s">
        <v>436</v>
      </c>
      <c r="D554" s="28" t="s">
        <v>12</v>
      </c>
      <c r="E554" s="41">
        <v>2</v>
      </c>
      <c r="F554" s="36"/>
      <c r="G554" s="36">
        <f t="shared" si="32"/>
        <v>0</v>
      </c>
    </row>
    <row r="555" spans="1:7" ht="25.5">
      <c r="A555" s="26" t="s">
        <v>1276</v>
      </c>
      <c r="B555" s="27" t="s">
        <v>418</v>
      </c>
      <c r="C555" s="27" t="s">
        <v>419</v>
      </c>
      <c r="D555" s="28" t="s">
        <v>12</v>
      </c>
      <c r="E555" s="41">
        <v>7</v>
      </c>
      <c r="F555" s="36"/>
      <c r="G555" s="36">
        <f t="shared" si="32"/>
        <v>0</v>
      </c>
    </row>
    <row r="556" spans="1:7" ht="25.5">
      <c r="A556" s="26" t="s">
        <v>1277</v>
      </c>
      <c r="B556" s="27" t="s">
        <v>418</v>
      </c>
      <c r="C556" s="27" t="s">
        <v>420</v>
      </c>
      <c r="D556" s="28" t="s">
        <v>12</v>
      </c>
      <c r="E556" s="41">
        <v>13</v>
      </c>
      <c r="F556" s="36"/>
      <c r="G556" s="36">
        <f t="shared" si="32"/>
        <v>0</v>
      </c>
    </row>
    <row r="557" spans="1:7" ht="25.5">
      <c r="A557" s="26" t="s">
        <v>1278</v>
      </c>
      <c r="B557" s="27" t="s">
        <v>435</v>
      </c>
      <c r="C557" s="27" t="s">
        <v>437</v>
      </c>
      <c r="D557" s="28" t="s">
        <v>12</v>
      </c>
      <c r="E557" s="41">
        <v>2</v>
      </c>
      <c r="F557" s="36"/>
      <c r="G557" s="36">
        <f t="shared" si="32"/>
        <v>0</v>
      </c>
    </row>
    <row r="558" spans="1:7" ht="25.5">
      <c r="A558" s="26" t="s">
        <v>1279</v>
      </c>
      <c r="B558" s="27" t="s">
        <v>473</v>
      </c>
      <c r="C558" s="27" t="s">
        <v>438</v>
      </c>
      <c r="D558" s="28" t="s">
        <v>12</v>
      </c>
      <c r="E558" s="41">
        <v>10</v>
      </c>
      <c r="F558" s="36"/>
      <c r="G558" s="36">
        <f t="shared" si="32"/>
        <v>0</v>
      </c>
    </row>
    <row r="559" spans="1:7" ht="25.5">
      <c r="A559" s="26" t="s">
        <v>1280</v>
      </c>
      <c r="B559" s="27" t="s">
        <v>427</v>
      </c>
      <c r="C559" s="27" t="s">
        <v>428</v>
      </c>
      <c r="D559" s="28" t="s">
        <v>12</v>
      </c>
      <c r="E559" s="41">
        <v>12</v>
      </c>
      <c r="F559" s="36"/>
      <c r="G559" s="36">
        <f t="shared" si="32"/>
        <v>0</v>
      </c>
    </row>
    <row r="560" spans="1:7" ht="25.5">
      <c r="A560" s="26" t="s">
        <v>1281</v>
      </c>
      <c r="B560" s="27" t="s">
        <v>431</v>
      </c>
      <c r="C560" s="27" t="s">
        <v>432</v>
      </c>
      <c r="D560" s="28" t="s">
        <v>12</v>
      </c>
      <c r="E560" s="41">
        <v>11</v>
      </c>
      <c r="F560" s="36"/>
      <c r="G560" s="36">
        <f t="shared" si="32"/>
        <v>0</v>
      </c>
    </row>
    <row r="561" spans="1:7" ht="25.5">
      <c r="A561" s="26" t="s">
        <v>1282</v>
      </c>
      <c r="B561" s="27" t="s">
        <v>441</v>
      </c>
      <c r="C561" s="27" t="s">
        <v>442</v>
      </c>
      <c r="D561" s="28" t="s">
        <v>12</v>
      </c>
      <c r="E561" s="41">
        <v>6</v>
      </c>
      <c r="F561" s="36"/>
      <c r="G561" s="36">
        <f t="shared" si="32"/>
        <v>0</v>
      </c>
    </row>
    <row r="562" spans="1:7" ht="25.5">
      <c r="A562" s="26" t="s">
        <v>1283</v>
      </c>
      <c r="B562" s="27" t="s">
        <v>443</v>
      </c>
      <c r="C562" s="27" t="s">
        <v>444</v>
      </c>
      <c r="D562" s="28" t="s">
        <v>12</v>
      </c>
      <c r="E562" s="41">
        <v>1</v>
      </c>
      <c r="F562" s="36"/>
      <c r="G562" s="36">
        <f t="shared" si="32"/>
        <v>0</v>
      </c>
    </row>
    <row r="563" spans="1:7" ht="25.5">
      <c r="A563" s="26" t="s">
        <v>1284</v>
      </c>
      <c r="B563" s="27" t="s">
        <v>429</v>
      </c>
      <c r="C563" s="27" t="s">
        <v>474</v>
      </c>
      <c r="D563" s="28" t="s">
        <v>12</v>
      </c>
      <c r="E563" s="41">
        <v>1</v>
      </c>
      <c r="F563" s="36"/>
      <c r="G563" s="36">
        <f t="shared" si="32"/>
        <v>0</v>
      </c>
    </row>
    <row r="564" spans="1:7" ht="25.5">
      <c r="A564" s="26" t="s">
        <v>1285</v>
      </c>
      <c r="B564" s="27" t="s">
        <v>475</v>
      </c>
      <c r="C564" s="27" t="s">
        <v>476</v>
      </c>
      <c r="D564" s="28" t="s">
        <v>12</v>
      </c>
      <c r="E564" s="41">
        <v>2</v>
      </c>
      <c r="F564" s="36"/>
      <c r="G564" s="36">
        <f t="shared" si="32"/>
        <v>0</v>
      </c>
    </row>
    <row r="565" spans="1:7" s="10" customFormat="1" ht="15">
      <c r="A565" s="19" t="s">
        <v>1287</v>
      </c>
      <c r="B565" s="102" t="s">
        <v>1286</v>
      </c>
      <c r="C565" s="103"/>
      <c r="D565" s="20"/>
      <c r="E565" s="40"/>
      <c r="F565" s="21"/>
      <c r="G565" s="22">
        <f>SUM(G566:G575)</f>
        <v>0</v>
      </c>
    </row>
    <row r="566" spans="1:7" ht="25.5">
      <c r="A566" s="26" t="s">
        <v>1288</v>
      </c>
      <c r="B566" s="27" t="s">
        <v>455</v>
      </c>
      <c r="C566" s="27" t="s">
        <v>456</v>
      </c>
      <c r="D566" s="28" t="s">
        <v>8</v>
      </c>
      <c r="E566" s="41">
        <v>9.16</v>
      </c>
      <c r="F566" s="36"/>
      <c r="G566" s="36">
        <f t="shared" si="32"/>
        <v>0</v>
      </c>
    </row>
    <row r="567" spans="1:7" ht="25.5">
      <c r="A567" s="26" t="s">
        <v>1289</v>
      </c>
      <c r="B567" s="27" t="s">
        <v>451</v>
      </c>
      <c r="C567" s="27" t="s">
        <v>452</v>
      </c>
      <c r="D567" s="28" t="s">
        <v>8</v>
      </c>
      <c r="E567" s="41">
        <v>4.24</v>
      </c>
      <c r="F567" s="36"/>
      <c r="G567" s="36">
        <f t="shared" si="32"/>
        <v>0</v>
      </c>
    </row>
    <row r="568" spans="1:7" ht="25.5">
      <c r="A568" s="26" t="s">
        <v>1290</v>
      </c>
      <c r="B568" s="27" t="s">
        <v>425</v>
      </c>
      <c r="C568" s="27" t="s">
        <v>458</v>
      </c>
      <c r="D568" s="28" t="s">
        <v>12</v>
      </c>
      <c r="E568" s="41">
        <v>1</v>
      </c>
      <c r="F568" s="36"/>
      <c r="G568" s="36">
        <f t="shared" si="32"/>
        <v>0</v>
      </c>
    </row>
    <row r="569" spans="1:7" ht="25.5">
      <c r="A569" s="26" t="s">
        <v>1291</v>
      </c>
      <c r="B569" s="27" t="s">
        <v>425</v>
      </c>
      <c r="C569" s="27" t="s">
        <v>459</v>
      </c>
      <c r="D569" s="28" t="s">
        <v>12</v>
      </c>
      <c r="E569" s="41">
        <v>2</v>
      </c>
      <c r="F569" s="36"/>
      <c r="G569" s="36">
        <f t="shared" si="32"/>
        <v>0</v>
      </c>
    </row>
    <row r="570" spans="1:7" ht="25.5">
      <c r="A570" s="26" t="s">
        <v>1292</v>
      </c>
      <c r="B570" s="27" t="s">
        <v>460</v>
      </c>
      <c r="C570" s="27" t="s">
        <v>461</v>
      </c>
      <c r="D570" s="28" t="s">
        <v>12</v>
      </c>
      <c r="E570" s="41">
        <v>1</v>
      </c>
      <c r="F570" s="36"/>
      <c r="G570" s="36">
        <f t="shared" si="32"/>
        <v>0</v>
      </c>
    </row>
    <row r="571" spans="1:7" ht="25.5">
      <c r="A571" s="26" t="s">
        <v>1293</v>
      </c>
      <c r="B571" s="27" t="s">
        <v>435</v>
      </c>
      <c r="C571" s="27" t="s">
        <v>462</v>
      </c>
      <c r="D571" s="28" t="s">
        <v>12</v>
      </c>
      <c r="E571" s="41">
        <v>2</v>
      </c>
      <c r="F571" s="36"/>
      <c r="G571" s="36">
        <f t="shared" si="32"/>
        <v>0</v>
      </c>
    </row>
    <row r="572" spans="1:7" ht="25.5">
      <c r="A572" s="26" t="s">
        <v>1294</v>
      </c>
      <c r="B572" s="27" t="s">
        <v>418</v>
      </c>
      <c r="C572" s="27" t="s">
        <v>419</v>
      </c>
      <c r="D572" s="28" t="s">
        <v>12</v>
      </c>
      <c r="E572" s="41">
        <v>2</v>
      </c>
      <c r="F572" s="36"/>
      <c r="G572" s="36">
        <f t="shared" si="32"/>
        <v>0</v>
      </c>
    </row>
    <row r="573" spans="1:7" ht="25.5">
      <c r="A573" s="26" t="s">
        <v>1295</v>
      </c>
      <c r="B573" s="27" t="s">
        <v>418</v>
      </c>
      <c r="C573" s="27" t="s">
        <v>420</v>
      </c>
      <c r="D573" s="28" t="s">
        <v>12</v>
      </c>
      <c r="E573" s="41">
        <v>2</v>
      </c>
      <c r="F573" s="36"/>
      <c r="G573" s="36">
        <f t="shared" si="32"/>
        <v>0</v>
      </c>
    </row>
    <row r="574" spans="1:7" ht="25.5">
      <c r="A574" s="26" t="s">
        <v>1296</v>
      </c>
      <c r="B574" s="27" t="s">
        <v>431</v>
      </c>
      <c r="C574" s="27" t="s">
        <v>432</v>
      </c>
      <c r="D574" s="28" t="s">
        <v>12</v>
      </c>
      <c r="E574" s="41">
        <v>2</v>
      </c>
      <c r="F574" s="36"/>
      <c r="G574" s="36">
        <f t="shared" si="32"/>
        <v>0</v>
      </c>
    </row>
    <row r="575" spans="1:7" ht="25.5">
      <c r="A575" s="26" t="s">
        <v>1297</v>
      </c>
      <c r="B575" s="27" t="s">
        <v>429</v>
      </c>
      <c r="C575" s="27" t="s">
        <v>474</v>
      </c>
      <c r="D575" s="28" t="s">
        <v>12</v>
      </c>
      <c r="E575" s="41">
        <v>2</v>
      </c>
      <c r="F575" s="36"/>
      <c r="G575" s="36">
        <f t="shared" si="32"/>
        <v>0</v>
      </c>
    </row>
    <row r="576" spans="1:7" s="10" customFormat="1" ht="15">
      <c r="A576" s="19" t="s">
        <v>1298</v>
      </c>
      <c r="B576" s="102" t="s">
        <v>1299</v>
      </c>
      <c r="C576" s="103"/>
      <c r="D576" s="20"/>
      <c r="E576" s="40"/>
      <c r="F576" s="21"/>
      <c r="G576" s="22">
        <f>SUM(G577:G586)</f>
        <v>0</v>
      </c>
    </row>
    <row r="577" spans="1:7" ht="25.5">
      <c r="A577" s="26" t="s">
        <v>1300</v>
      </c>
      <c r="B577" s="27" t="s">
        <v>449</v>
      </c>
      <c r="C577" s="27" t="s">
        <v>450</v>
      </c>
      <c r="D577" s="28" t="s">
        <v>8</v>
      </c>
      <c r="E577" s="41">
        <v>19.86</v>
      </c>
      <c r="F577" s="36"/>
      <c r="G577" s="36">
        <f t="shared" si="32"/>
        <v>0</v>
      </c>
    </row>
    <row r="578" spans="1:7" ht="25.5">
      <c r="A578" s="26" t="s">
        <v>1301</v>
      </c>
      <c r="B578" s="27" t="s">
        <v>451</v>
      </c>
      <c r="C578" s="27" t="s">
        <v>452</v>
      </c>
      <c r="D578" s="28" t="s">
        <v>8</v>
      </c>
      <c r="E578" s="41">
        <v>0.98</v>
      </c>
      <c r="F578" s="36"/>
      <c r="G578" s="36">
        <f t="shared" si="32"/>
        <v>0</v>
      </c>
    </row>
    <row r="579" spans="1:7" ht="25.5">
      <c r="A579" s="26" t="s">
        <v>1302</v>
      </c>
      <c r="B579" s="27" t="s">
        <v>477</v>
      </c>
      <c r="C579" s="27" t="s">
        <v>478</v>
      </c>
      <c r="D579" s="28" t="s">
        <v>8</v>
      </c>
      <c r="E579" s="41">
        <v>4.04</v>
      </c>
      <c r="F579" s="36"/>
      <c r="G579" s="36">
        <f t="shared" si="32"/>
        <v>0</v>
      </c>
    </row>
    <row r="580" spans="1:7" ht="25.5">
      <c r="A580" s="26" t="s">
        <v>1303</v>
      </c>
      <c r="B580" s="27" t="s">
        <v>423</v>
      </c>
      <c r="C580" s="27" t="s">
        <v>464</v>
      </c>
      <c r="D580" s="28" t="s">
        <v>12</v>
      </c>
      <c r="E580" s="41">
        <v>1</v>
      </c>
      <c r="F580" s="36"/>
      <c r="G580" s="36">
        <f t="shared" si="32"/>
        <v>0</v>
      </c>
    </row>
    <row r="581" spans="1:7" ht="25.5">
      <c r="A581" s="26" t="s">
        <v>1304</v>
      </c>
      <c r="B581" s="27" t="s">
        <v>425</v>
      </c>
      <c r="C581" s="27" t="s">
        <v>465</v>
      </c>
      <c r="D581" s="28" t="s">
        <v>12</v>
      </c>
      <c r="E581" s="41">
        <v>2</v>
      </c>
      <c r="F581" s="36"/>
      <c r="G581" s="36">
        <f t="shared" si="32"/>
        <v>0</v>
      </c>
    </row>
    <row r="582" spans="1:7" ht="25.5">
      <c r="A582" s="26" t="s">
        <v>1305</v>
      </c>
      <c r="B582" s="27" t="s">
        <v>460</v>
      </c>
      <c r="C582" s="27" t="s">
        <v>466</v>
      </c>
      <c r="D582" s="28" t="s">
        <v>12</v>
      </c>
      <c r="E582" s="41">
        <v>1</v>
      </c>
      <c r="F582" s="36"/>
      <c r="G582" s="36">
        <f t="shared" si="32"/>
        <v>0</v>
      </c>
    </row>
    <row r="583" spans="1:7" ht="25.5">
      <c r="A583" s="26" t="s">
        <v>1306</v>
      </c>
      <c r="B583" s="27" t="s">
        <v>429</v>
      </c>
      <c r="C583" s="27" t="s">
        <v>474</v>
      </c>
      <c r="D583" s="28" t="s">
        <v>12</v>
      </c>
      <c r="E583" s="41">
        <v>1</v>
      </c>
      <c r="F583" s="36"/>
      <c r="G583" s="36">
        <f t="shared" si="32"/>
        <v>0</v>
      </c>
    </row>
    <row r="584" spans="1:7" ht="25.5">
      <c r="A584" s="26" t="s">
        <v>1307</v>
      </c>
      <c r="B584" s="27" t="s">
        <v>429</v>
      </c>
      <c r="C584" s="27" t="s">
        <v>479</v>
      </c>
      <c r="D584" s="28" t="s">
        <v>12</v>
      </c>
      <c r="E584" s="41">
        <v>2</v>
      </c>
      <c r="F584" s="36"/>
      <c r="G584" s="36">
        <f t="shared" si="32"/>
        <v>0</v>
      </c>
    </row>
    <row r="585" spans="1:7" ht="25.5">
      <c r="A585" s="26" t="s">
        <v>1308</v>
      </c>
      <c r="B585" s="27" t="s">
        <v>418</v>
      </c>
      <c r="C585" s="27" t="s">
        <v>480</v>
      </c>
      <c r="D585" s="28" t="s">
        <v>12</v>
      </c>
      <c r="E585" s="41">
        <v>1</v>
      </c>
      <c r="F585" s="36"/>
      <c r="G585" s="36">
        <f t="shared" si="32"/>
        <v>0</v>
      </c>
    </row>
    <row r="586" spans="1:7" ht="25.5">
      <c r="A586" s="26" t="s">
        <v>1309</v>
      </c>
      <c r="B586" s="27" t="s">
        <v>481</v>
      </c>
      <c r="C586" s="27" t="s">
        <v>482</v>
      </c>
      <c r="D586" s="28" t="s">
        <v>12</v>
      </c>
      <c r="E586" s="41">
        <v>2</v>
      </c>
      <c r="F586" s="36"/>
      <c r="G586" s="36">
        <f t="shared" si="32"/>
        <v>0</v>
      </c>
    </row>
    <row r="587" spans="1:7" s="10" customFormat="1" ht="15">
      <c r="A587" s="19" t="s">
        <v>1311</v>
      </c>
      <c r="B587" s="102" t="s">
        <v>1310</v>
      </c>
      <c r="C587" s="103"/>
      <c r="D587" s="20"/>
      <c r="E587" s="40"/>
      <c r="F587" s="21"/>
      <c r="G587" s="22">
        <f>SUM(G588:G594)</f>
        <v>0</v>
      </c>
    </row>
    <row r="588" spans="1:7" ht="25.5">
      <c r="A588" s="26" t="s">
        <v>1312</v>
      </c>
      <c r="B588" s="27" t="s">
        <v>483</v>
      </c>
      <c r="C588" s="27" t="s">
        <v>484</v>
      </c>
      <c r="D588" s="28" t="s">
        <v>12</v>
      </c>
      <c r="E588" s="41">
        <v>1</v>
      </c>
      <c r="F588" s="36"/>
      <c r="G588" s="36">
        <f t="shared" si="32"/>
        <v>0</v>
      </c>
    </row>
    <row r="589" spans="1:7" ht="25.5">
      <c r="A589" s="26" t="s">
        <v>1313</v>
      </c>
      <c r="B589" s="27" t="s">
        <v>485</v>
      </c>
      <c r="C589" s="27" t="s">
        <v>486</v>
      </c>
      <c r="D589" s="28" t="s">
        <v>12</v>
      </c>
      <c r="E589" s="41">
        <v>1</v>
      </c>
      <c r="F589" s="36"/>
      <c r="G589" s="36">
        <f t="shared" si="32"/>
        <v>0</v>
      </c>
    </row>
    <row r="590" spans="1:7" ht="25.5">
      <c r="A590" s="26" t="s">
        <v>1314</v>
      </c>
      <c r="B590" s="27" t="s">
        <v>485</v>
      </c>
      <c r="C590" s="27" t="s">
        <v>487</v>
      </c>
      <c r="D590" s="28" t="s">
        <v>12</v>
      </c>
      <c r="E590" s="41">
        <v>1</v>
      </c>
      <c r="F590" s="36"/>
      <c r="G590" s="36">
        <f t="shared" si="32"/>
        <v>0</v>
      </c>
    </row>
    <row r="591" spans="1:7" ht="25.5">
      <c r="A591" s="26" t="s">
        <v>1315</v>
      </c>
      <c r="B591" s="27" t="s">
        <v>449</v>
      </c>
      <c r="C591" s="27" t="s">
        <v>450</v>
      </c>
      <c r="D591" s="28" t="s">
        <v>8</v>
      </c>
      <c r="E591" s="41">
        <v>8.4</v>
      </c>
      <c r="F591" s="36"/>
      <c r="G591" s="36">
        <f t="shared" si="32"/>
        <v>0</v>
      </c>
    </row>
    <row r="592" spans="1:7" ht="25.5">
      <c r="A592" s="26" t="s">
        <v>1316</v>
      </c>
      <c r="B592" s="27" t="s">
        <v>423</v>
      </c>
      <c r="C592" s="27" t="s">
        <v>424</v>
      </c>
      <c r="D592" s="28" t="s">
        <v>12</v>
      </c>
      <c r="E592" s="41">
        <v>1</v>
      </c>
      <c r="F592" s="36"/>
      <c r="G592" s="36">
        <f t="shared" si="32"/>
        <v>0</v>
      </c>
    </row>
    <row r="593" spans="1:11" ht="25.5">
      <c r="A593" s="26" t="s">
        <v>1317</v>
      </c>
      <c r="B593" s="27" t="s">
        <v>425</v>
      </c>
      <c r="C593" s="27" t="s">
        <v>458</v>
      </c>
      <c r="D593" s="28" t="s">
        <v>12</v>
      </c>
      <c r="E593" s="41">
        <v>1</v>
      </c>
      <c r="F593" s="36"/>
      <c r="G593" s="36">
        <f t="shared" si="32"/>
        <v>0</v>
      </c>
    </row>
    <row r="594" spans="1:11" ht="25.5">
      <c r="A594" s="26" t="s">
        <v>1318</v>
      </c>
      <c r="B594" s="27" t="s">
        <v>423</v>
      </c>
      <c r="C594" s="27" t="s">
        <v>464</v>
      </c>
      <c r="D594" s="28" t="s">
        <v>12</v>
      </c>
      <c r="E594" s="41">
        <v>1</v>
      </c>
      <c r="F594" s="36"/>
      <c r="G594" s="36">
        <f t="shared" si="32"/>
        <v>0</v>
      </c>
    </row>
    <row r="595" spans="1:11" s="10" customFormat="1" ht="15">
      <c r="A595" s="19" t="s">
        <v>1319</v>
      </c>
      <c r="B595" s="102" t="s">
        <v>1326</v>
      </c>
      <c r="C595" s="103"/>
      <c r="D595" s="20"/>
      <c r="E595" s="40"/>
      <c r="F595" s="21"/>
      <c r="G595" s="22">
        <f>SUM(G596:G601)</f>
        <v>0</v>
      </c>
    </row>
    <row r="596" spans="1:11" ht="25.5">
      <c r="A596" s="26" t="s">
        <v>1320</v>
      </c>
      <c r="B596" s="27" t="s">
        <v>488</v>
      </c>
      <c r="C596" s="27" t="s">
        <v>489</v>
      </c>
      <c r="D596" s="28" t="s">
        <v>8</v>
      </c>
      <c r="E596" s="41">
        <v>16.36</v>
      </c>
      <c r="F596" s="36"/>
      <c r="G596" s="36">
        <f t="shared" si="32"/>
        <v>0</v>
      </c>
    </row>
    <row r="597" spans="1:11" ht="25.5">
      <c r="A597" s="26" t="s">
        <v>1321</v>
      </c>
      <c r="B597" s="27" t="s">
        <v>418</v>
      </c>
      <c r="C597" s="27" t="s">
        <v>490</v>
      </c>
      <c r="D597" s="28" t="s">
        <v>12</v>
      </c>
      <c r="E597" s="41">
        <v>20</v>
      </c>
      <c r="F597" s="36"/>
      <c r="G597" s="36">
        <f t="shared" si="32"/>
        <v>0</v>
      </c>
    </row>
    <row r="598" spans="1:11" ht="25.5">
      <c r="A598" s="26" t="s">
        <v>1322</v>
      </c>
      <c r="B598" s="27" t="s">
        <v>491</v>
      </c>
      <c r="C598" s="27" t="s">
        <v>492</v>
      </c>
      <c r="D598" s="28" t="s">
        <v>12</v>
      </c>
      <c r="E598" s="41">
        <v>10</v>
      </c>
      <c r="F598" s="36"/>
      <c r="G598" s="36">
        <f t="shared" si="32"/>
        <v>0</v>
      </c>
    </row>
    <row r="599" spans="1:11" ht="25.5">
      <c r="A599" s="26" t="s">
        <v>1323</v>
      </c>
      <c r="B599" s="27" t="s">
        <v>418</v>
      </c>
      <c r="C599" s="27" t="s">
        <v>419</v>
      </c>
      <c r="D599" s="28" t="s">
        <v>12</v>
      </c>
      <c r="E599" s="41">
        <v>3</v>
      </c>
      <c r="F599" s="36"/>
      <c r="G599" s="36">
        <f t="shared" si="32"/>
        <v>0</v>
      </c>
    </row>
    <row r="600" spans="1:11" ht="25.5">
      <c r="A600" s="26" t="s">
        <v>1324</v>
      </c>
      <c r="B600" s="27" t="s">
        <v>435</v>
      </c>
      <c r="C600" s="27" t="s">
        <v>462</v>
      </c>
      <c r="D600" s="28" t="s">
        <v>12</v>
      </c>
      <c r="E600" s="41">
        <v>8</v>
      </c>
      <c r="F600" s="36"/>
      <c r="G600" s="36">
        <f t="shared" si="32"/>
        <v>0</v>
      </c>
    </row>
    <row r="601" spans="1:11" ht="25.5">
      <c r="A601" s="26" t="s">
        <v>1325</v>
      </c>
      <c r="B601" s="27" t="s">
        <v>431</v>
      </c>
      <c r="C601" s="27" t="s">
        <v>432</v>
      </c>
      <c r="D601" s="28" t="s">
        <v>12</v>
      </c>
      <c r="E601" s="41">
        <v>14</v>
      </c>
      <c r="F601" s="36"/>
      <c r="G601" s="36">
        <f t="shared" si="32"/>
        <v>0</v>
      </c>
    </row>
    <row r="602" spans="1:11" s="6" customFormat="1" ht="15">
      <c r="A602" s="104" t="s">
        <v>1032</v>
      </c>
      <c r="B602" s="105"/>
      <c r="C602" s="105"/>
      <c r="D602" s="105"/>
      <c r="E602" s="105"/>
      <c r="F602" s="106"/>
      <c r="G602" s="7">
        <f>G603+G619+G641+G698</f>
        <v>0</v>
      </c>
      <c r="H602" s="8"/>
      <c r="I602" s="8"/>
      <c r="J602" s="8"/>
      <c r="K602" s="8"/>
    </row>
    <row r="603" spans="1:11" s="10" customFormat="1" ht="15">
      <c r="A603" s="25">
        <v>1</v>
      </c>
      <c r="B603" s="107" t="s">
        <v>1035</v>
      </c>
      <c r="C603" s="108"/>
      <c r="D603" s="108"/>
      <c r="E603" s="108"/>
      <c r="F603" s="109"/>
      <c r="G603" s="9">
        <f>G604+G614</f>
        <v>0</v>
      </c>
    </row>
    <row r="604" spans="1:11" s="10" customFormat="1" ht="15">
      <c r="A604" s="19" t="s">
        <v>852</v>
      </c>
      <c r="B604" s="102" t="s">
        <v>1033</v>
      </c>
      <c r="C604" s="103"/>
      <c r="D604" s="20"/>
      <c r="E604" s="40"/>
      <c r="F604" s="21"/>
      <c r="G604" s="22">
        <f>SUM(G605:G613)</f>
        <v>0</v>
      </c>
    </row>
    <row r="605" spans="1:11" ht="25.5">
      <c r="A605" s="26" t="s">
        <v>854</v>
      </c>
      <c r="B605" s="27" t="s">
        <v>493</v>
      </c>
      <c r="C605" s="27" t="s">
        <v>494</v>
      </c>
      <c r="D605" s="28" t="s">
        <v>495</v>
      </c>
      <c r="E605" s="41">
        <v>0.11</v>
      </c>
      <c r="F605" s="36"/>
      <c r="G605" s="36">
        <f>E605*F605</f>
        <v>0</v>
      </c>
    </row>
    <row r="606" spans="1:11" ht="25.5">
      <c r="A606" s="26" t="s">
        <v>855</v>
      </c>
      <c r="B606" s="27" t="s">
        <v>496</v>
      </c>
      <c r="C606" s="27" t="s">
        <v>497</v>
      </c>
      <c r="D606" s="28" t="s">
        <v>11</v>
      </c>
      <c r="E606" s="41">
        <v>25.27</v>
      </c>
      <c r="F606" s="36"/>
      <c r="G606" s="36">
        <f t="shared" ref="G606:G618" si="33">E606*F606</f>
        <v>0</v>
      </c>
    </row>
    <row r="607" spans="1:11" ht="25.5">
      <c r="A607" s="26" t="s">
        <v>856</v>
      </c>
      <c r="B607" s="27" t="s">
        <v>498</v>
      </c>
      <c r="C607" s="27" t="s">
        <v>499</v>
      </c>
      <c r="D607" s="28" t="s">
        <v>11</v>
      </c>
      <c r="E607" s="41">
        <v>58.97</v>
      </c>
      <c r="F607" s="36"/>
      <c r="G607" s="36">
        <f t="shared" si="33"/>
        <v>0</v>
      </c>
    </row>
    <row r="608" spans="1:11" ht="38.25">
      <c r="A608" s="26" t="s">
        <v>857</v>
      </c>
      <c r="B608" s="27" t="s">
        <v>500</v>
      </c>
      <c r="C608" s="27" t="s">
        <v>501</v>
      </c>
      <c r="D608" s="28" t="s">
        <v>8</v>
      </c>
      <c r="E608" s="41">
        <v>68.45</v>
      </c>
      <c r="F608" s="36"/>
      <c r="G608" s="36">
        <f t="shared" si="33"/>
        <v>0</v>
      </c>
    </row>
    <row r="609" spans="1:7">
      <c r="A609" s="26" t="s">
        <v>858</v>
      </c>
      <c r="B609" s="27" t="s">
        <v>502</v>
      </c>
      <c r="C609" s="27" t="s">
        <v>503</v>
      </c>
      <c r="D609" s="28" t="s">
        <v>11</v>
      </c>
      <c r="E609" s="41">
        <v>11.25</v>
      </c>
      <c r="F609" s="36"/>
      <c r="G609" s="36">
        <f t="shared" si="33"/>
        <v>0</v>
      </c>
    </row>
    <row r="610" spans="1:7" ht="25.5">
      <c r="A610" s="26" t="s">
        <v>859</v>
      </c>
      <c r="B610" s="27" t="s">
        <v>504</v>
      </c>
      <c r="C610" s="27" t="s">
        <v>505</v>
      </c>
      <c r="D610" s="28" t="s">
        <v>11</v>
      </c>
      <c r="E610" s="41">
        <v>33.75</v>
      </c>
      <c r="F610" s="36"/>
      <c r="G610" s="36">
        <f t="shared" si="33"/>
        <v>0</v>
      </c>
    </row>
    <row r="611" spans="1:7" ht="25.5">
      <c r="A611" s="26" t="s">
        <v>860</v>
      </c>
      <c r="B611" s="27" t="s">
        <v>506</v>
      </c>
      <c r="C611" s="27" t="s">
        <v>507</v>
      </c>
      <c r="D611" s="28" t="s">
        <v>11</v>
      </c>
      <c r="E611" s="41">
        <v>36.979999999999997</v>
      </c>
      <c r="F611" s="36"/>
      <c r="G611" s="36">
        <f t="shared" si="33"/>
        <v>0</v>
      </c>
    </row>
    <row r="612" spans="1:7" ht="25.5">
      <c r="A612" s="26" t="s">
        <v>861</v>
      </c>
      <c r="B612" s="27" t="s">
        <v>508</v>
      </c>
      <c r="C612" s="27" t="s">
        <v>509</v>
      </c>
      <c r="D612" s="28" t="s">
        <v>11</v>
      </c>
      <c r="E612" s="41">
        <v>36.979999999999997</v>
      </c>
      <c r="F612" s="36"/>
      <c r="G612" s="36">
        <f t="shared" si="33"/>
        <v>0</v>
      </c>
    </row>
    <row r="613" spans="1:7" ht="25.5">
      <c r="A613" s="26" t="s">
        <v>862</v>
      </c>
      <c r="B613" s="27" t="s">
        <v>510</v>
      </c>
      <c r="C613" s="27" t="s">
        <v>511</v>
      </c>
      <c r="D613" s="28" t="s">
        <v>11</v>
      </c>
      <c r="E613" s="41">
        <v>2.2599999999999998</v>
      </c>
      <c r="F613" s="36"/>
      <c r="G613" s="36">
        <f t="shared" si="33"/>
        <v>0</v>
      </c>
    </row>
    <row r="614" spans="1:7" s="10" customFormat="1" ht="15">
      <c r="A614" s="19" t="s">
        <v>865</v>
      </c>
      <c r="B614" s="102" t="s">
        <v>1036</v>
      </c>
      <c r="C614" s="103"/>
      <c r="D614" s="20"/>
      <c r="E614" s="40"/>
      <c r="F614" s="21"/>
      <c r="G614" s="22">
        <f>SUM(G615:G618)</f>
        <v>0</v>
      </c>
    </row>
    <row r="615" spans="1:7">
      <c r="A615" s="26" t="s">
        <v>867</v>
      </c>
      <c r="B615" s="27" t="s">
        <v>512</v>
      </c>
      <c r="C615" s="27" t="s">
        <v>513</v>
      </c>
      <c r="D615" s="28" t="s">
        <v>38</v>
      </c>
      <c r="E615" s="41">
        <v>112.5</v>
      </c>
      <c r="F615" s="36"/>
      <c r="G615" s="36">
        <f t="shared" si="33"/>
        <v>0</v>
      </c>
    </row>
    <row r="616" spans="1:7">
      <c r="A616" s="26" t="s">
        <v>868</v>
      </c>
      <c r="B616" s="27" t="s">
        <v>283</v>
      </c>
      <c r="C616" s="27" t="s">
        <v>514</v>
      </c>
      <c r="D616" s="28" t="s">
        <v>214</v>
      </c>
      <c r="E616" s="41">
        <v>2</v>
      </c>
      <c r="F616" s="36"/>
      <c r="G616" s="36">
        <f t="shared" si="33"/>
        <v>0</v>
      </c>
    </row>
    <row r="617" spans="1:7" ht="25.5">
      <c r="A617" s="26" t="s">
        <v>869</v>
      </c>
      <c r="B617" s="27" t="s">
        <v>515</v>
      </c>
      <c r="C617" s="27" t="s">
        <v>516</v>
      </c>
      <c r="D617" s="28" t="s">
        <v>38</v>
      </c>
      <c r="E617" s="41">
        <v>1</v>
      </c>
      <c r="F617" s="36"/>
      <c r="G617" s="36">
        <f t="shared" si="33"/>
        <v>0</v>
      </c>
    </row>
    <row r="618" spans="1:7" ht="25.5">
      <c r="A618" s="26" t="s">
        <v>870</v>
      </c>
      <c r="B618" s="27" t="s">
        <v>517</v>
      </c>
      <c r="C618" s="27" t="s">
        <v>518</v>
      </c>
      <c r="D618" s="28" t="s">
        <v>12</v>
      </c>
      <c r="E618" s="41">
        <v>2</v>
      </c>
      <c r="F618" s="36"/>
      <c r="G618" s="36">
        <f t="shared" si="33"/>
        <v>0</v>
      </c>
    </row>
    <row r="619" spans="1:7" s="10" customFormat="1" ht="15">
      <c r="A619" s="25" t="s">
        <v>891</v>
      </c>
      <c r="B619" s="107" t="s">
        <v>1034</v>
      </c>
      <c r="C619" s="108"/>
      <c r="D619" s="108"/>
      <c r="E619" s="108"/>
      <c r="F619" s="109"/>
      <c r="G619" s="9">
        <f>G620+G631</f>
        <v>0</v>
      </c>
    </row>
    <row r="620" spans="1:7" s="10" customFormat="1" ht="15">
      <c r="A620" s="19" t="s">
        <v>893</v>
      </c>
      <c r="B620" s="102" t="s">
        <v>1033</v>
      </c>
      <c r="C620" s="103"/>
      <c r="D620" s="20"/>
      <c r="E620" s="40"/>
      <c r="F620" s="21"/>
      <c r="G620" s="22">
        <f>SUM(G621:G630)</f>
        <v>0</v>
      </c>
    </row>
    <row r="621" spans="1:7" ht="25.5">
      <c r="A621" s="26" t="s">
        <v>894</v>
      </c>
      <c r="B621" s="27" t="s">
        <v>493</v>
      </c>
      <c r="C621" s="27" t="s">
        <v>494</v>
      </c>
      <c r="D621" s="28" t="s">
        <v>495</v>
      </c>
      <c r="E621" s="41">
        <v>0.17</v>
      </c>
      <c r="F621" s="36"/>
      <c r="G621" s="36">
        <f t="shared" ref="G621:G640" si="34">E621*F621</f>
        <v>0</v>
      </c>
    </row>
    <row r="622" spans="1:7" ht="25.5">
      <c r="A622" s="26" t="s">
        <v>895</v>
      </c>
      <c r="B622" s="27" t="s">
        <v>496</v>
      </c>
      <c r="C622" s="27" t="s">
        <v>497</v>
      </c>
      <c r="D622" s="28" t="s">
        <v>11</v>
      </c>
      <c r="E622" s="41">
        <v>56.25</v>
      </c>
      <c r="F622" s="36"/>
      <c r="G622" s="36">
        <f t="shared" si="34"/>
        <v>0</v>
      </c>
    </row>
    <row r="623" spans="1:7" ht="25.5">
      <c r="A623" s="26" t="s">
        <v>896</v>
      </c>
      <c r="B623" s="27" t="s">
        <v>498</v>
      </c>
      <c r="C623" s="27" t="s">
        <v>499</v>
      </c>
      <c r="D623" s="28" t="s">
        <v>11</v>
      </c>
      <c r="E623" s="41">
        <v>131.25</v>
      </c>
      <c r="F623" s="36"/>
      <c r="G623" s="36">
        <f t="shared" si="34"/>
        <v>0</v>
      </c>
    </row>
    <row r="624" spans="1:7" ht="25.5">
      <c r="A624" s="26" t="s">
        <v>1037</v>
      </c>
      <c r="B624" s="27" t="s">
        <v>519</v>
      </c>
      <c r="C624" s="27" t="s">
        <v>520</v>
      </c>
      <c r="D624" s="28" t="s">
        <v>11</v>
      </c>
      <c r="E624" s="41">
        <v>4.68</v>
      </c>
      <c r="F624" s="36"/>
      <c r="G624" s="36">
        <f t="shared" si="34"/>
        <v>0</v>
      </c>
    </row>
    <row r="625" spans="1:7" ht="38.25">
      <c r="A625" s="26" t="s">
        <v>1038</v>
      </c>
      <c r="B625" s="27" t="s">
        <v>500</v>
      </c>
      <c r="C625" s="27" t="s">
        <v>501</v>
      </c>
      <c r="D625" s="28" t="s">
        <v>8</v>
      </c>
      <c r="E625" s="41">
        <v>84.75</v>
      </c>
      <c r="F625" s="36"/>
      <c r="G625" s="36">
        <f t="shared" si="34"/>
        <v>0</v>
      </c>
    </row>
    <row r="626" spans="1:7">
      <c r="A626" s="26" t="s">
        <v>1039</v>
      </c>
      <c r="B626" s="27" t="s">
        <v>502</v>
      </c>
      <c r="C626" s="27" t="s">
        <v>503</v>
      </c>
      <c r="D626" s="28" t="s">
        <v>11</v>
      </c>
      <c r="E626" s="41">
        <v>17.399999999999999</v>
      </c>
      <c r="F626" s="36"/>
      <c r="G626" s="36">
        <f t="shared" si="34"/>
        <v>0</v>
      </c>
    </row>
    <row r="627" spans="1:7" ht="25.5">
      <c r="A627" s="26" t="s">
        <v>1040</v>
      </c>
      <c r="B627" s="27" t="s">
        <v>504</v>
      </c>
      <c r="C627" s="27" t="s">
        <v>505</v>
      </c>
      <c r="D627" s="28" t="s">
        <v>11</v>
      </c>
      <c r="E627" s="41">
        <v>52.2</v>
      </c>
      <c r="F627" s="36"/>
      <c r="G627" s="36">
        <f t="shared" si="34"/>
        <v>0</v>
      </c>
    </row>
    <row r="628" spans="1:7" ht="25.5">
      <c r="A628" s="26" t="s">
        <v>1041</v>
      </c>
      <c r="B628" s="27" t="s">
        <v>506</v>
      </c>
      <c r="C628" s="27" t="s">
        <v>507</v>
      </c>
      <c r="D628" s="28" t="s">
        <v>11</v>
      </c>
      <c r="E628" s="41">
        <v>116.71</v>
      </c>
      <c r="F628" s="36"/>
      <c r="G628" s="36">
        <f t="shared" si="34"/>
        <v>0</v>
      </c>
    </row>
    <row r="629" spans="1:7" ht="25.5">
      <c r="A629" s="26" t="s">
        <v>1042</v>
      </c>
      <c r="B629" s="27" t="s">
        <v>508</v>
      </c>
      <c r="C629" s="27" t="s">
        <v>509</v>
      </c>
      <c r="D629" s="28" t="s">
        <v>11</v>
      </c>
      <c r="E629" s="41">
        <v>116.71</v>
      </c>
      <c r="F629" s="36"/>
      <c r="G629" s="36">
        <f t="shared" si="34"/>
        <v>0</v>
      </c>
    </row>
    <row r="630" spans="1:7" ht="25.5">
      <c r="A630" s="26" t="s">
        <v>1043</v>
      </c>
      <c r="B630" s="27" t="s">
        <v>510</v>
      </c>
      <c r="C630" s="27" t="s">
        <v>511</v>
      </c>
      <c r="D630" s="28" t="s">
        <v>11</v>
      </c>
      <c r="E630" s="41">
        <v>5.87</v>
      </c>
      <c r="F630" s="36"/>
      <c r="G630" s="36">
        <f t="shared" si="34"/>
        <v>0</v>
      </c>
    </row>
    <row r="631" spans="1:7" s="10" customFormat="1" ht="15">
      <c r="A631" s="19" t="s">
        <v>850</v>
      </c>
      <c r="B631" s="102" t="s">
        <v>1036</v>
      </c>
      <c r="C631" s="103"/>
      <c r="D631" s="20"/>
      <c r="E631" s="40"/>
      <c r="F631" s="21"/>
      <c r="G631" s="22">
        <f>SUM(G632:G640)</f>
        <v>0</v>
      </c>
    </row>
    <row r="632" spans="1:7">
      <c r="A632" s="26" t="s">
        <v>898</v>
      </c>
      <c r="B632" s="27" t="s">
        <v>521</v>
      </c>
      <c r="C632" s="27" t="s">
        <v>522</v>
      </c>
      <c r="D632" s="28" t="s">
        <v>38</v>
      </c>
      <c r="E632" s="41">
        <v>60</v>
      </c>
      <c r="F632" s="36"/>
      <c r="G632" s="36">
        <f t="shared" si="34"/>
        <v>0</v>
      </c>
    </row>
    <row r="633" spans="1:7">
      <c r="A633" s="26" t="s">
        <v>899</v>
      </c>
      <c r="B633" s="27" t="s">
        <v>523</v>
      </c>
      <c r="C633" s="27" t="s">
        <v>524</v>
      </c>
      <c r="D633" s="28" t="s">
        <v>38</v>
      </c>
      <c r="E633" s="41">
        <v>56</v>
      </c>
      <c r="F633" s="36"/>
      <c r="G633" s="36">
        <f t="shared" si="34"/>
        <v>0</v>
      </c>
    </row>
    <row r="634" spans="1:7">
      <c r="A634" s="26" t="s">
        <v>900</v>
      </c>
      <c r="B634" s="27" t="s">
        <v>512</v>
      </c>
      <c r="C634" s="27" t="s">
        <v>513</v>
      </c>
      <c r="D634" s="28" t="s">
        <v>38</v>
      </c>
      <c r="E634" s="41">
        <v>58</v>
      </c>
      <c r="F634" s="36"/>
      <c r="G634" s="36">
        <f t="shared" si="34"/>
        <v>0</v>
      </c>
    </row>
    <row r="635" spans="1:7" ht="25.5">
      <c r="A635" s="26" t="s">
        <v>901</v>
      </c>
      <c r="B635" s="27" t="s">
        <v>525</v>
      </c>
      <c r="C635" s="27" t="s">
        <v>526</v>
      </c>
      <c r="D635" s="28" t="s">
        <v>12</v>
      </c>
      <c r="E635" s="41">
        <v>8</v>
      </c>
      <c r="F635" s="36"/>
      <c r="G635" s="36">
        <f t="shared" si="34"/>
        <v>0</v>
      </c>
    </row>
    <row r="636" spans="1:7" ht="25.5">
      <c r="A636" s="26" t="s">
        <v>902</v>
      </c>
      <c r="B636" s="27" t="s">
        <v>527</v>
      </c>
      <c r="C636" s="27" t="s">
        <v>528</v>
      </c>
      <c r="D636" s="28" t="s">
        <v>83</v>
      </c>
      <c r="E636" s="41">
        <v>1</v>
      </c>
      <c r="F636" s="36"/>
      <c r="G636" s="36">
        <f t="shared" si="34"/>
        <v>0</v>
      </c>
    </row>
    <row r="637" spans="1:7" ht="25.5">
      <c r="A637" s="26" t="s">
        <v>1044</v>
      </c>
      <c r="B637" s="27" t="s">
        <v>529</v>
      </c>
      <c r="C637" s="27" t="s">
        <v>530</v>
      </c>
      <c r="D637" s="28" t="s">
        <v>83</v>
      </c>
      <c r="E637" s="41">
        <v>3</v>
      </c>
      <c r="F637" s="36"/>
      <c r="G637" s="36">
        <f t="shared" si="34"/>
        <v>0</v>
      </c>
    </row>
    <row r="638" spans="1:7" ht="25.5">
      <c r="A638" s="26" t="s">
        <v>1045</v>
      </c>
      <c r="B638" s="27" t="s">
        <v>531</v>
      </c>
      <c r="C638" s="27" t="s">
        <v>532</v>
      </c>
      <c r="D638" s="28" t="s">
        <v>83</v>
      </c>
      <c r="E638" s="41">
        <v>12</v>
      </c>
      <c r="F638" s="36"/>
      <c r="G638" s="36">
        <f t="shared" si="34"/>
        <v>0</v>
      </c>
    </row>
    <row r="639" spans="1:7" ht="25.5">
      <c r="A639" s="26" t="s">
        <v>1046</v>
      </c>
      <c r="B639" s="27" t="s">
        <v>533</v>
      </c>
      <c r="C639" s="27" t="s">
        <v>534</v>
      </c>
      <c r="D639" s="28" t="s">
        <v>12</v>
      </c>
      <c r="E639" s="41">
        <v>4</v>
      </c>
      <c r="F639" s="36"/>
      <c r="G639" s="36">
        <f t="shared" si="34"/>
        <v>0</v>
      </c>
    </row>
    <row r="640" spans="1:7" ht="25.5">
      <c r="A640" s="26" t="s">
        <v>1047</v>
      </c>
      <c r="B640" s="27" t="s">
        <v>535</v>
      </c>
      <c r="C640" s="27" t="s">
        <v>536</v>
      </c>
      <c r="D640" s="28" t="s">
        <v>38</v>
      </c>
      <c r="E640" s="41">
        <v>1</v>
      </c>
      <c r="F640" s="36"/>
      <c r="G640" s="36">
        <f t="shared" si="34"/>
        <v>0</v>
      </c>
    </row>
    <row r="641" spans="1:7" s="10" customFormat="1" ht="15">
      <c r="A641" s="25" t="s">
        <v>1048</v>
      </c>
      <c r="B641" s="107" t="s">
        <v>1049</v>
      </c>
      <c r="C641" s="108"/>
      <c r="D641" s="108"/>
      <c r="E641" s="108"/>
      <c r="F641" s="109"/>
      <c r="G641" s="9">
        <f>G642+G653+G676</f>
        <v>0</v>
      </c>
    </row>
    <row r="642" spans="1:7" s="10" customFormat="1" ht="15">
      <c r="A642" s="19" t="s">
        <v>907</v>
      </c>
      <c r="B642" s="102" t="s">
        <v>1033</v>
      </c>
      <c r="C642" s="103"/>
      <c r="D642" s="20"/>
      <c r="E642" s="40"/>
      <c r="F642" s="21"/>
      <c r="G642" s="22">
        <f>SUM(G643:G652)</f>
        <v>0</v>
      </c>
    </row>
    <row r="643" spans="1:7" ht="25.5">
      <c r="A643" s="26" t="s">
        <v>909</v>
      </c>
      <c r="B643" s="27" t="s">
        <v>493</v>
      </c>
      <c r="C643" s="27" t="s">
        <v>537</v>
      </c>
      <c r="D643" s="28" t="s">
        <v>495</v>
      </c>
      <c r="E643" s="41">
        <v>0.13</v>
      </c>
      <c r="F643" s="36"/>
      <c r="G643" s="36">
        <f t="shared" ref="G643:G697" si="35">E643*F643</f>
        <v>0</v>
      </c>
    </row>
    <row r="644" spans="1:7" ht="25.5">
      <c r="A644" s="26" t="s">
        <v>910</v>
      </c>
      <c r="B644" s="27" t="s">
        <v>496</v>
      </c>
      <c r="C644" s="27" t="s">
        <v>497</v>
      </c>
      <c r="D644" s="28" t="s">
        <v>11</v>
      </c>
      <c r="E644" s="41">
        <v>54.3</v>
      </c>
      <c r="F644" s="36"/>
      <c r="G644" s="36">
        <f t="shared" si="35"/>
        <v>0</v>
      </c>
    </row>
    <row r="645" spans="1:7" ht="25.5">
      <c r="A645" s="26" t="s">
        <v>911</v>
      </c>
      <c r="B645" s="27" t="s">
        <v>498</v>
      </c>
      <c r="C645" s="27" t="s">
        <v>499</v>
      </c>
      <c r="D645" s="28" t="s">
        <v>11</v>
      </c>
      <c r="E645" s="41">
        <v>126.71</v>
      </c>
      <c r="F645" s="36"/>
      <c r="G645" s="36">
        <f t="shared" si="35"/>
        <v>0</v>
      </c>
    </row>
    <row r="646" spans="1:7" ht="25.5">
      <c r="A646" s="26" t="s">
        <v>1050</v>
      </c>
      <c r="B646" s="27" t="s">
        <v>538</v>
      </c>
      <c r="C646" s="27" t="s">
        <v>539</v>
      </c>
      <c r="D646" s="28" t="s">
        <v>11</v>
      </c>
      <c r="E646" s="41">
        <v>19.46</v>
      </c>
      <c r="F646" s="36"/>
      <c r="G646" s="36">
        <f t="shared" si="35"/>
        <v>0</v>
      </c>
    </row>
    <row r="647" spans="1:7" ht="38.25">
      <c r="A647" s="26" t="s">
        <v>1051</v>
      </c>
      <c r="B647" s="27" t="s">
        <v>540</v>
      </c>
      <c r="C647" s="27" t="s">
        <v>541</v>
      </c>
      <c r="D647" s="28" t="s">
        <v>8</v>
      </c>
      <c r="E647" s="41">
        <v>414.4</v>
      </c>
      <c r="F647" s="36"/>
      <c r="G647" s="36">
        <f t="shared" si="35"/>
        <v>0</v>
      </c>
    </row>
    <row r="648" spans="1:7">
      <c r="A648" s="26" t="s">
        <v>1052</v>
      </c>
      <c r="B648" s="27" t="s">
        <v>502</v>
      </c>
      <c r="C648" s="27" t="s">
        <v>503</v>
      </c>
      <c r="D648" s="28" t="s">
        <v>11</v>
      </c>
      <c r="E648" s="41">
        <v>11.34</v>
      </c>
      <c r="F648" s="36"/>
      <c r="G648" s="36">
        <f t="shared" si="35"/>
        <v>0</v>
      </c>
    </row>
    <row r="649" spans="1:7" ht="25.5">
      <c r="A649" s="26" t="s">
        <v>1053</v>
      </c>
      <c r="B649" s="27" t="s">
        <v>504</v>
      </c>
      <c r="C649" s="27" t="s">
        <v>505</v>
      </c>
      <c r="D649" s="28" t="s">
        <v>11</v>
      </c>
      <c r="E649" s="41">
        <v>34.020000000000003</v>
      </c>
      <c r="F649" s="36"/>
      <c r="G649" s="36">
        <f t="shared" si="35"/>
        <v>0</v>
      </c>
    </row>
    <row r="650" spans="1:7" ht="25.5">
      <c r="A650" s="26" t="s">
        <v>1054</v>
      </c>
      <c r="B650" s="27" t="s">
        <v>506</v>
      </c>
      <c r="C650" s="27" t="s">
        <v>507</v>
      </c>
      <c r="D650" s="28" t="s">
        <v>11</v>
      </c>
      <c r="E650" s="41">
        <v>154.83000000000001</v>
      </c>
      <c r="F650" s="36"/>
      <c r="G650" s="36">
        <f t="shared" si="35"/>
        <v>0</v>
      </c>
    </row>
    <row r="651" spans="1:7" ht="25.5">
      <c r="A651" s="26" t="s">
        <v>1055</v>
      </c>
      <c r="B651" s="27" t="s">
        <v>508</v>
      </c>
      <c r="C651" s="27" t="s">
        <v>509</v>
      </c>
      <c r="D651" s="28" t="s">
        <v>11</v>
      </c>
      <c r="E651" s="41">
        <v>154.83000000000001</v>
      </c>
      <c r="F651" s="36"/>
      <c r="G651" s="36">
        <f t="shared" si="35"/>
        <v>0</v>
      </c>
    </row>
    <row r="652" spans="1:7" ht="25.5">
      <c r="A652" s="26" t="s">
        <v>1056</v>
      </c>
      <c r="B652" s="27" t="s">
        <v>510</v>
      </c>
      <c r="C652" s="27" t="s">
        <v>511</v>
      </c>
      <c r="D652" s="28" t="s">
        <v>11</v>
      </c>
      <c r="E652" s="41">
        <v>0.27</v>
      </c>
      <c r="F652" s="36"/>
      <c r="G652" s="36">
        <f t="shared" si="35"/>
        <v>0</v>
      </c>
    </row>
    <row r="653" spans="1:7" s="10" customFormat="1" ht="15">
      <c r="A653" s="19" t="s">
        <v>912</v>
      </c>
      <c r="B653" s="102" t="s">
        <v>1036</v>
      </c>
      <c r="C653" s="103"/>
      <c r="D653" s="20"/>
      <c r="E653" s="40"/>
      <c r="F653" s="21"/>
      <c r="G653" s="22">
        <f>SUM(G654:G675)</f>
        <v>0</v>
      </c>
    </row>
    <row r="654" spans="1:7" ht="25.5">
      <c r="A654" s="26" t="s">
        <v>1057</v>
      </c>
      <c r="B654" s="27" t="s">
        <v>542</v>
      </c>
      <c r="C654" s="27" t="s">
        <v>543</v>
      </c>
      <c r="D654" s="28" t="s">
        <v>38</v>
      </c>
      <c r="E654" s="41">
        <v>10.5</v>
      </c>
      <c r="F654" s="36"/>
      <c r="G654" s="36">
        <f t="shared" si="35"/>
        <v>0</v>
      </c>
    </row>
    <row r="655" spans="1:7" ht="25.5">
      <c r="A655" s="26" t="s">
        <v>1058</v>
      </c>
      <c r="B655" s="27" t="s">
        <v>544</v>
      </c>
      <c r="C655" s="27" t="s">
        <v>545</v>
      </c>
      <c r="D655" s="28" t="s">
        <v>38</v>
      </c>
      <c r="E655" s="41">
        <v>56.4</v>
      </c>
      <c r="F655" s="36"/>
      <c r="G655" s="36">
        <f t="shared" si="35"/>
        <v>0</v>
      </c>
    </row>
    <row r="656" spans="1:7" ht="25.5">
      <c r="A656" s="26" t="s">
        <v>1059</v>
      </c>
      <c r="B656" s="27" t="s">
        <v>546</v>
      </c>
      <c r="C656" s="27" t="s">
        <v>547</v>
      </c>
      <c r="D656" s="28" t="s">
        <v>38</v>
      </c>
      <c r="E656" s="41">
        <v>59.1</v>
      </c>
      <c r="F656" s="36"/>
      <c r="G656" s="36">
        <f t="shared" si="35"/>
        <v>0</v>
      </c>
    </row>
    <row r="657" spans="1:7" ht="25.5">
      <c r="A657" s="26" t="s">
        <v>1060</v>
      </c>
      <c r="B657" s="27" t="s">
        <v>548</v>
      </c>
      <c r="C657" s="27" t="s">
        <v>549</v>
      </c>
      <c r="D657" s="28" t="s">
        <v>38</v>
      </c>
      <c r="E657" s="41">
        <v>126</v>
      </c>
      <c r="F657" s="36"/>
      <c r="G657" s="36">
        <f t="shared" si="35"/>
        <v>0</v>
      </c>
    </row>
    <row r="658" spans="1:7" ht="25.5">
      <c r="A658" s="26" t="s">
        <v>1061</v>
      </c>
      <c r="B658" s="27" t="s">
        <v>550</v>
      </c>
      <c r="C658" s="27" t="s">
        <v>551</v>
      </c>
      <c r="D658" s="28" t="s">
        <v>12</v>
      </c>
      <c r="E658" s="41">
        <v>1</v>
      </c>
      <c r="F658" s="36"/>
      <c r="G658" s="36">
        <f t="shared" si="35"/>
        <v>0</v>
      </c>
    </row>
    <row r="659" spans="1:7" ht="25.5">
      <c r="A659" s="26" t="s">
        <v>1062</v>
      </c>
      <c r="B659" s="27" t="s">
        <v>552</v>
      </c>
      <c r="C659" s="27" t="s">
        <v>553</v>
      </c>
      <c r="D659" s="28" t="s">
        <v>12</v>
      </c>
      <c r="E659" s="41">
        <v>1</v>
      </c>
      <c r="F659" s="36"/>
      <c r="G659" s="36">
        <f t="shared" si="35"/>
        <v>0</v>
      </c>
    </row>
    <row r="660" spans="1:7" ht="25.5">
      <c r="A660" s="26" t="s">
        <v>1063</v>
      </c>
      <c r="B660" s="27" t="s">
        <v>554</v>
      </c>
      <c r="C660" s="27" t="s">
        <v>555</v>
      </c>
      <c r="D660" s="28" t="s">
        <v>214</v>
      </c>
      <c r="E660" s="41">
        <v>1</v>
      </c>
      <c r="F660" s="36"/>
      <c r="G660" s="36">
        <f t="shared" si="35"/>
        <v>0</v>
      </c>
    </row>
    <row r="661" spans="1:7" ht="38.25">
      <c r="A661" s="26" t="s">
        <v>1064</v>
      </c>
      <c r="B661" s="27" t="s">
        <v>556</v>
      </c>
      <c r="C661" s="27" t="s">
        <v>557</v>
      </c>
      <c r="D661" s="28" t="s">
        <v>558</v>
      </c>
      <c r="E661" s="41">
        <v>3</v>
      </c>
      <c r="F661" s="36"/>
      <c r="G661" s="36">
        <f t="shared" si="35"/>
        <v>0</v>
      </c>
    </row>
    <row r="662" spans="1:7" ht="38.25">
      <c r="A662" s="26" t="s">
        <v>1065</v>
      </c>
      <c r="B662" s="27" t="s">
        <v>556</v>
      </c>
      <c r="C662" s="27" t="s">
        <v>557</v>
      </c>
      <c r="D662" s="28" t="s">
        <v>558</v>
      </c>
      <c r="E662" s="41">
        <v>3</v>
      </c>
      <c r="F662" s="36"/>
      <c r="G662" s="36">
        <f t="shared" si="35"/>
        <v>0</v>
      </c>
    </row>
    <row r="663" spans="1:7" ht="38.25">
      <c r="A663" s="26" t="s">
        <v>1066</v>
      </c>
      <c r="B663" s="27" t="s">
        <v>559</v>
      </c>
      <c r="C663" s="27" t="s">
        <v>560</v>
      </c>
      <c r="D663" s="28" t="s">
        <v>558</v>
      </c>
      <c r="E663" s="41">
        <v>3</v>
      </c>
      <c r="F663" s="36"/>
      <c r="G663" s="36">
        <f t="shared" si="35"/>
        <v>0</v>
      </c>
    </row>
    <row r="664" spans="1:7" ht="38.25">
      <c r="A664" s="26" t="s">
        <v>1067</v>
      </c>
      <c r="B664" s="27" t="s">
        <v>556</v>
      </c>
      <c r="C664" s="27" t="s">
        <v>557</v>
      </c>
      <c r="D664" s="28" t="s">
        <v>558</v>
      </c>
      <c r="E664" s="41">
        <v>1</v>
      </c>
      <c r="F664" s="36"/>
      <c r="G664" s="36">
        <f t="shared" si="35"/>
        <v>0</v>
      </c>
    </row>
    <row r="665" spans="1:7" ht="38.25">
      <c r="A665" s="26" t="s">
        <v>1068</v>
      </c>
      <c r="B665" s="27" t="s">
        <v>561</v>
      </c>
      <c r="C665" s="27" t="s">
        <v>562</v>
      </c>
      <c r="D665" s="28" t="s">
        <v>558</v>
      </c>
      <c r="E665" s="41">
        <v>1</v>
      </c>
      <c r="F665" s="36"/>
      <c r="G665" s="36">
        <f t="shared" si="35"/>
        <v>0</v>
      </c>
    </row>
    <row r="666" spans="1:7" ht="38.25">
      <c r="A666" s="26" t="s">
        <v>1069</v>
      </c>
      <c r="B666" s="27" t="s">
        <v>561</v>
      </c>
      <c r="C666" s="27" t="s">
        <v>562</v>
      </c>
      <c r="D666" s="28" t="s">
        <v>558</v>
      </c>
      <c r="E666" s="41">
        <v>1</v>
      </c>
      <c r="F666" s="36"/>
      <c r="G666" s="36">
        <f t="shared" si="35"/>
        <v>0</v>
      </c>
    </row>
    <row r="667" spans="1:7" ht="38.25">
      <c r="A667" s="26" t="s">
        <v>1070</v>
      </c>
      <c r="B667" s="27" t="s">
        <v>556</v>
      </c>
      <c r="C667" s="27" t="s">
        <v>557</v>
      </c>
      <c r="D667" s="28" t="s">
        <v>558</v>
      </c>
      <c r="E667" s="41">
        <v>1</v>
      </c>
      <c r="F667" s="36"/>
      <c r="G667" s="36">
        <f t="shared" si="35"/>
        <v>0</v>
      </c>
    </row>
    <row r="668" spans="1:7" ht="25.5">
      <c r="A668" s="26" t="s">
        <v>1071</v>
      </c>
      <c r="B668" s="27" t="s">
        <v>563</v>
      </c>
      <c r="C668" s="27" t="s">
        <v>564</v>
      </c>
      <c r="D668" s="28" t="s">
        <v>214</v>
      </c>
      <c r="E668" s="41">
        <v>1</v>
      </c>
      <c r="F668" s="36"/>
      <c r="G668" s="36">
        <f t="shared" si="35"/>
        <v>0</v>
      </c>
    </row>
    <row r="669" spans="1:7" ht="25.5">
      <c r="A669" s="26" t="s">
        <v>1072</v>
      </c>
      <c r="B669" s="27" t="s">
        <v>565</v>
      </c>
      <c r="C669" s="27" t="s">
        <v>566</v>
      </c>
      <c r="D669" s="28" t="s">
        <v>567</v>
      </c>
      <c r="E669" s="41">
        <v>1</v>
      </c>
      <c r="F669" s="36"/>
      <c r="G669" s="36">
        <f t="shared" si="35"/>
        <v>0</v>
      </c>
    </row>
    <row r="670" spans="1:7" ht="25.5">
      <c r="A670" s="26" t="s">
        <v>1073</v>
      </c>
      <c r="B670" s="27" t="s">
        <v>568</v>
      </c>
      <c r="C670" s="27" t="s">
        <v>569</v>
      </c>
      <c r="D670" s="28" t="s">
        <v>570</v>
      </c>
      <c r="E670" s="41">
        <v>1</v>
      </c>
      <c r="F670" s="36"/>
      <c r="G670" s="36">
        <f t="shared" si="35"/>
        <v>0</v>
      </c>
    </row>
    <row r="671" spans="1:7" ht="25.5">
      <c r="A671" s="26" t="s">
        <v>1074</v>
      </c>
      <c r="B671" s="27" t="s">
        <v>571</v>
      </c>
      <c r="C671" s="27" t="s">
        <v>572</v>
      </c>
      <c r="D671" s="28" t="s">
        <v>570</v>
      </c>
      <c r="E671" s="41">
        <v>1</v>
      </c>
      <c r="F671" s="36"/>
      <c r="G671" s="36">
        <f t="shared" si="35"/>
        <v>0</v>
      </c>
    </row>
    <row r="672" spans="1:7" ht="38.25">
      <c r="A672" s="26" t="s">
        <v>1075</v>
      </c>
      <c r="B672" s="27" t="s">
        <v>283</v>
      </c>
      <c r="C672" s="27" t="s">
        <v>1831</v>
      </c>
      <c r="D672" s="28" t="s">
        <v>214</v>
      </c>
      <c r="E672" s="41">
        <v>1</v>
      </c>
      <c r="F672" s="36"/>
      <c r="G672" s="36">
        <f t="shared" ref="G672" si="36">E672*F672</f>
        <v>0</v>
      </c>
    </row>
    <row r="673" spans="1:7" ht="38.25">
      <c r="A673" s="26" t="s">
        <v>1076</v>
      </c>
      <c r="B673" s="27" t="s">
        <v>283</v>
      </c>
      <c r="C673" s="27" t="s">
        <v>1833</v>
      </c>
      <c r="D673" s="28" t="s">
        <v>214</v>
      </c>
      <c r="E673" s="41">
        <v>2</v>
      </c>
      <c r="F673" s="36"/>
      <c r="G673" s="36">
        <f t="shared" si="35"/>
        <v>0</v>
      </c>
    </row>
    <row r="674" spans="1:7" ht="25.5">
      <c r="A674" s="26" t="s">
        <v>1077</v>
      </c>
      <c r="B674" s="27" t="s">
        <v>573</v>
      </c>
      <c r="C674" s="27" t="s">
        <v>574</v>
      </c>
      <c r="D674" s="28" t="s">
        <v>214</v>
      </c>
      <c r="E674" s="41">
        <v>1</v>
      </c>
      <c r="F674" s="36"/>
      <c r="G674" s="36">
        <f t="shared" si="35"/>
        <v>0</v>
      </c>
    </row>
    <row r="675" spans="1:7">
      <c r="A675" s="26" t="s">
        <v>1832</v>
      </c>
      <c r="B675" s="27" t="s">
        <v>283</v>
      </c>
      <c r="C675" s="27" t="s">
        <v>575</v>
      </c>
      <c r="D675" s="28" t="s">
        <v>83</v>
      </c>
      <c r="E675" s="41">
        <v>1</v>
      </c>
      <c r="F675" s="36"/>
      <c r="G675" s="36">
        <f t="shared" si="35"/>
        <v>0</v>
      </c>
    </row>
    <row r="676" spans="1:7" s="10" customFormat="1" ht="15">
      <c r="A676" s="19" t="s">
        <v>914</v>
      </c>
      <c r="B676" s="102" t="s">
        <v>1097</v>
      </c>
      <c r="C676" s="103"/>
      <c r="D676" s="20"/>
      <c r="E676" s="40"/>
      <c r="F676" s="21"/>
      <c r="G676" s="22">
        <f>SUM(G677:G697)</f>
        <v>0</v>
      </c>
    </row>
    <row r="677" spans="1:7" ht="25.5">
      <c r="A677" s="26" t="s">
        <v>916</v>
      </c>
      <c r="B677" s="27" t="s">
        <v>576</v>
      </c>
      <c r="C677" s="27" t="s">
        <v>577</v>
      </c>
      <c r="D677" s="28" t="s">
        <v>11</v>
      </c>
      <c r="E677" s="41">
        <v>1</v>
      </c>
      <c r="F677" s="36"/>
      <c r="G677" s="36">
        <f t="shared" si="35"/>
        <v>0</v>
      </c>
    </row>
    <row r="678" spans="1:7" ht="25.5">
      <c r="A678" s="26" t="s">
        <v>917</v>
      </c>
      <c r="B678" s="27" t="s">
        <v>578</v>
      </c>
      <c r="C678" s="27" t="s">
        <v>579</v>
      </c>
      <c r="D678" s="28" t="s">
        <v>580</v>
      </c>
      <c r="E678" s="41">
        <v>1</v>
      </c>
      <c r="F678" s="36"/>
      <c r="G678" s="36">
        <f t="shared" si="35"/>
        <v>0</v>
      </c>
    </row>
    <row r="679" spans="1:7" ht="25.5">
      <c r="A679" s="26" t="s">
        <v>1078</v>
      </c>
      <c r="B679" s="27" t="s">
        <v>581</v>
      </c>
      <c r="C679" s="27" t="s">
        <v>582</v>
      </c>
      <c r="D679" s="28" t="s">
        <v>583</v>
      </c>
      <c r="E679" s="41">
        <v>-2.2000000000000002</v>
      </c>
      <c r="F679" s="36"/>
      <c r="G679" s="36">
        <f t="shared" si="35"/>
        <v>0</v>
      </c>
    </row>
    <row r="680" spans="1:7" ht="25.5">
      <c r="A680" s="26" t="s">
        <v>1079</v>
      </c>
      <c r="B680" s="27" t="s">
        <v>550</v>
      </c>
      <c r="C680" s="27" t="s">
        <v>584</v>
      </c>
      <c r="D680" s="28" t="s">
        <v>12</v>
      </c>
      <c r="E680" s="41">
        <v>1</v>
      </c>
      <c r="F680" s="36"/>
      <c r="G680" s="36">
        <f t="shared" si="35"/>
        <v>0</v>
      </c>
    </row>
    <row r="681" spans="1:7" ht="25.5">
      <c r="A681" s="26" t="s">
        <v>1080</v>
      </c>
      <c r="B681" s="27" t="s">
        <v>590</v>
      </c>
      <c r="C681" s="27" t="s">
        <v>585</v>
      </c>
      <c r="D681" s="28" t="s">
        <v>12</v>
      </c>
      <c r="E681" s="41">
        <v>1</v>
      </c>
      <c r="F681" s="36"/>
      <c r="G681" s="36">
        <f t="shared" si="35"/>
        <v>0</v>
      </c>
    </row>
    <row r="682" spans="1:7" ht="25.5">
      <c r="A682" s="26" t="s">
        <v>1081</v>
      </c>
      <c r="B682" s="27" t="s">
        <v>590</v>
      </c>
      <c r="C682" s="27" t="s">
        <v>1828</v>
      </c>
      <c r="D682" s="28" t="s">
        <v>12</v>
      </c>
      <c r="E682" s="41">
        <v>1</v>
      </c>
      <c r="F682" s="36"/>
      <c r="G682" s="36">
        <f t="shared" ref="G682" si="37">E682*F682</f>
        <v>0</v>
      </c>
    </row>
    <row r="683" spans="1:7" ht="25.5">
      <c r="A683" s="26" t="s">
        <v>1082</v>
      </c>
      <c r="B683" s="27" t="s">
        <v>586</v>
      </c>
      <c r="C683" s="27" t="s">
        <v>587</v>
      </c>
      <c r="D683" s="28" t="s">
        <v>12</v>
      </c>
      <c r="E683" s="41">
        <v>1</v>
      </c>
      <c r="F683" s="36"/>
      <c r="G683" s="36">
        <f t="shared" si="35"/>
        <v>0</v>
      </c>
    </row>
    <row r="684" spans="1:7" ht="25.5">
      <c r="A684" s="26" t="s">
        <v>1083</v>
      </c>
      <c r="B684" s="27" t="s">
        <v>563</v>
      </c>
      <c r="C684" s="27" t="s">
        <v>1829</v>
      </c>
      <c r="D684" s="28" t="s">
        <v>214</v>
      </c>
      <c r="E684" s="41">
        <v>2</v>
      </c>
      <c r="F684" s="36"/>
      <c r="G684" s="36">
        <f t="shared" si="35"/>
        <v>0</v>
      </c>
    </row>
    <row r="685" spans="1:7">
      <c r="A685" s="26" t="s">
        <v>1084</v>
      </c>
      <c r="B685" s="27" t="s">
        <v>588</v>
      </c>
      <c r="C685" s="27" t="s">
        <v>589</v>
      </c>
      <c r="D685" s="28" t="s">
        <v>12</v>
      </c>
      <c r="E685" s="41">
        <v>1</v>
      </c>
      <c r="F685" s="36"/>
      <c r="G685" s="36">
        <f t="shared" si="35"/>
        <v>0</v>
      </c>
    </row>
    <row r="686" spans="1:7" ht="25.5">
      <c r="A686" s="26" t="s">
        <v>1085</v>
      </c>
      <c r="B686" s="27" t="s">
        <v>590</v>
      </c>
      <c r="C686" s="27" t="s">
        <v>591</v>
      </c>
      <c r="D686" s="28" t="s">
        <v>12</v>
      </c>
      <c r="E686" s="41">
        <v>1</v>
      </c>
      <c r="F686" s="36"/>
      <c r="G686" s="36">
        <f t="shared" si="35"/>
        <v>0</v>
      </c>
    </row>
    <row r="687" spans="1:7" ht="25.5">
      <c r="A687" s="26" t="s">
        <v>1086</v>
      </c>
      <c r="B687" s="27" t="s">
        <v>592</v>
      </c>
      <c r="C687" s="27" t="s">
        <v>593</v>
      </c>
      <c r="D687" s="28" t="s">
        <v>12</v>
      </c>
      <c r="E687" s="41">
        <v>1</v>
      </c>
      <c r="F687" s="36"/>
      <c r="G687" s="36">
        <f t="shared" si="35"/>
        <v>0</v>
      </c>
    </row>
    <row r="688" spans="1:7">
      <c r="A688" s="26" t="s">
        <v>1087</v>
      </c>
      <c r="B688" s="27" t="s">
        <v>594</v>
      </c>
      <c r="C688" s="27" t="s">
        <v>595</v>
      </c>
      <c r="D688" s="28" t="s">
        <v>214</v>
      </c>
      <c r="E688" s="41">
        <v>1</v>
      </c>
      <c r="F688" s="36"/>
      <c r="G688" s="36">
        <f t="shared" si="35"/>
        <v>0</v>
      </c>
    </row>
    <row r="689" spans="1:7" ht="25.5">
      <c r="A689" s="26" t="s">
        <v>1088</v>
      </c>
      <c r="B689" s="27" t="s">
        <v>596</v>
      </c>
      <c r="C689" s="27" t="s">
        <v>597</v>
      </c>
      <c r="D689" s="28" t="s">
        <v>12</v>
      </c>
      <c r="E689" s="41">
        <v>1</v>
      </c>
      <c r="F689" s="36"/>
      <c r="G689" s="36">
        <f t="shared" si="35"/>
        <v>0</v>
      </c>
    </row>
    <row r="690" spans="1:7" ht="38.25">
      <c r="A690" s="26" t="s">
        <v>1089</v>
      </c>
      <c r="B690" s="27" t="s">
        <v>596</v>
      </c>
      <c r="C690" s="27" t="s">
        <v>598</v>
      </c>
      <c r="D690" s="28" t="s">
        <v>12</v>
      </c>
      <c r="E690" s="41">
        <v>2</v>
      </c>
      <c r="F690" s="36"/>
      <c r="G690" s="36">
        <f t="shared" si="35"/>
        <v>0</v>
      </c>
    </row>
    <row r="691" spans="1:7" ht="25.5">
      <c r="A691" s="26" t="s">
        <v>1090</v>
      </c>
      <c r="B691" s="27" t="s">
        <v>599</v>
      </c>
      <c r="C691" s="27" t="s">
        <v>600</v>
      </c>
      <c r="D691" s="28" t="s">
        <v>12</v>
      </c>
      <c r="E691" s="41">
        <v>1</v>
      </c>
      <c r="F691" s="36"/>
      <c r="G691" s="36">
        <f t="shared" si="35"/>
        <v>0</v>
      </c>
    </row>
    <row r="692" spans="1:7" ht="38.25">
      <c r="A692" s="26" t="s">
        <v>1091</v>
      </c>
      <c r="B692" s="27" t="s">
        <v>601</v>
      </c>
      <c r="C692" s="27" t="s">
        <v>602</v>
      </c>
      <c r="D692" s="28" t="s">
        <v>558</v>
      </c>
      <c r="E692" s="41">
        <v>1</v>
      </c>
      <c r="F692" s="36"/>
      <c r="G692" s="36">
        <f t="shared" si="35"/>
        <v>0</v>
      </c>
    </row>
    <row r="693" spans="1:7" ht="38.25">
      <c r="A693" s="26" t="s">
        <v>1092</v>
      </c>
      <c r="B693" s="27" t="s">
        <v>559</v>
      </c>
      <c r="C693" s="27" t="s">
        <v>603</v>
      </c>
      <c r="D693" s="28" t="s">
        <v>558</v>
      </c>
      <c r="E693" s="41">
        <v>1</v>
      </c>
      <c r="F693" s="36"/>
      <c r="G693" s="36">
        <f t="shared" si="35"/>
        <v>0</v>
      </c>
    </row>
    <row r="694" spans="1:7" ht="38.25">
      <c r="A694" s="26" t="s">
        <v>1093</v>
      </c>
      <c r="B694" s="27" t="s">
        <v>559</v>
      </c>
      <c r="C694" s="27" t="s">
        <v>604</v>
      </c>
      <c r="D694" s="28" t="s">
        <v>558</v>
      </c>
      <c r="E694" s="41">
        <v>1</v>
      </c>
      <c r="F694" s="36"/>
      <c r="G694" s="36">
        <f t="shared" ref="G694" si="38">E694*F694</f>
        <v>0</v>
      </c>
    </row>
    <row r="695" spans="1:7" ht="25.5">
      <c r="A695" s="26" t="s">
        <v>1094</v>
      </c>
      <c r="B695" s="27" t="s">
        <v>1736</v>
      </c>
      <c r="C695" s="27" t="s">
        <v>1827</v>
      </c>
      <c r="D695" s="28" t="s">
        <v>214</v>
      </c>
      <c r="E695" s="41">
        <v>1</v>
      </c>
      <c r="F695" s="36"/>
      <c r="G695" s="36">
        <f t="shared" si="35"/>
        <v>0</v>
      </c>
    </row>
    <row r="696" spans="1:7" ht="25.5">
      <c r="A696" s="26" t="s">
        <v>1095</v>
      </c>
      <c r="B696" s="27" t="s">
        <v>605</v>
      </c>
      <c r="C696" s="27" t="s">
        <v>606</v>
      </c>
      <c r="D696" s="28" t="s">
        <v>214</v>
      </c>
      <c r="E696" s="41">
        <v>1</v>
      </c>
      <c r="F696" s="36"/>
      <c r="G696" s="36">
        <f t="shared" si="35"/>
        <v>0</v>
      </c>
    </row>
    <row r="697" spans="1:7" ht="25.5">
      <c r="A697" s="26" t="s">
        <v>1096</v>
      </c>
      <c r="B697" s="27" t="s">
        <v>605</v>
      </c>
      <c r="C697" s="27" t="s">
        <v>607</v>
      </c>
      <c r="D697" s="28" t="s">
        <v>214</v>
      </c>
      <c r="E697" s="41">
        <v>1</v>
      </c>
      <c r="F697" s="36"/>
      <c r="G697" s="36">
        <f t="shared" si="35"/>
        <v>0</v>
      </c>
    </row>
    <row r="698" spans="1:7" s="10" customFormat="1" ht="15">
      <c r="A698" s="25" t="s">
        <v>1098</v>
      </c>
      <c r="B698" s="107" t="s">
        <v>1099</v>
      </c>
      <c r="C698" s="108"/>
      <c r="D698" s="108"/>
      <c r="E698" s="108"/>
      <c r="F698" s="109"/>
      <c r="G698" s="9">
        <f>G699+G708</f>
        <v>0</v>
      </c>
    </row>
    <row r="699" spans="1:7" s="10" customFormat="1" ht="15">
      <c r="A699" s="19" t="s">
        <v>919</v>
      </c>
      <c r="B699" s="102" t="s">
        <v>1033</v>
      </c>
      <c r="C699" s="103"/>
      <c r="D699" s="20"/>
      <c r="E699" s="40"/>
      <c r="F699" s="21"/>
      <c r="G699" s="22">
        <f>SUM(G700:G707)</f>
        <v>0</v>
      </c>
    </row>
    <row r="700" spans="1:7" ht="25.5">
      <c r="A700" s="26" t="s">
        <v>922</v>
      </c>
      <c r="B700" s="27" t="s">
        <v>493</v>
      </c>
      <c r="C700" s="27" t="s">
        <v>494</v>
      </c>
      <c r="D700" s="28" t="s">
        <v>495</v>
      </c>
      <c r="E700" s="41">
        <v>0.03</v>
      </c>
      <c r="F700" s="36"/>
      <c r="G700" s="36">
        <f t="shared" ref="G700:G724" si="39">E700*F700</f>
        <v>0</v>
      </c>
    </row>
    <row r="701" spans="1:7" ht="25.5">
      <c r="A701" s="26" t="s">
        <v>923</v>
      </c>
      <c r="B701" s="27" t="s">
        <v>496</v>
      </c>
      <c r="C701" s="27" t="s">
        <v>497</v>
      </c>
      <c r="D701" s="28" t="s">
        <v>11</v>
      </c>
      <c r="E701" s="41">
        <v>13.57</v>
      </c>
      <c r="F701" s="36"/>
      <c r="G701" s="36">
        <f t="shared" si="39"/>
        <v>0</v>
      </c>
    </row>
    <row r="702" spans="1:7" ht="25.5">
      <c r="A702" s="26" t="s">
        <v>924</v>
      </c>
      <c r="B702" s="27" t="s">
        <v>498</v>
      </c>
      <c r="C702" s="27" t="s">
        <v>499</v>
      </c>
      <c r="D702" s="28" t="s">
        <v>11</v>
      </c>
      <c r="E702" s="41">
        <v>31.67</v>
      </c>
      <c r="F702" s="36"/>
      <c r="G702" s="36">
        <f t="shared" si="39"/>
        <v>0</v>
      </c>
    </row>
    <row r="703" spans="1:7">
      <c r="A703" s="26" t="s">
        <v>925</v>
      </c>
      <c r="B703" s="27" t="s">
        <v>502</v>
      </c>
      <c r="C703" s="27" t="s">
        <v>503</v>
      </c>
      <c r="D703" s="28" t="s">
        <v>11</v>
      </c>
      <c r="E703" s="41">
        <v>3.56</v>
      </c>
      <c r="F703" s="36"/>
      <c r="G703" s="36">
        <f t="shared" si="39"/>
        <v>0</v>
      </c>
    </row>
    <row r="704" spans="1:7" ht="25.5">
      <c r="A704" s="26" t="s">
        <v>926</v>
      </c>
      <c r="B704" s="27" t="s">
        <v>504</v>
      </c>
      <c r="C704" s="27" t="s">
        <v>505</v>
      </c>
      <c r="D704" s="28" t="s">
        <v>11</v>
      </c>
      <c r="E704" s="41">
        <v>10.69</v>
      </c>
      <c r="F704" s="36"/>
      <c r="G704" s="36">
        <f t="shared" si="39"/>
        <v>0</v>
      </c>
    </row>
    <row r="705" spans="1:7" ht="25.5">
      <c r="A705" s="26" t="s">
        <v>927</v>
      </c>
      <c r="B705" s="27" t="s">
        <v>506</v>
      </c>
      <c r="C705" s="27" t="s">
        <v>507</v>
      </c>
      <c r="D705" s="28" t="s">
        <v>11</v>
      </c>
      <c r="E705" s="41">
        <v>28.3</v>
      </c>
      <c r="F705" s="36"/>
      <c r="G705" s="36">
        <f t="shared" si="39"/>
        <v>0</v>
      </c>
    </row>
    <row r="706" spans="1:7" ht="25.5">
      <c r="A706" s="26" t="s">
        <v>928</v>
      </c>
      <c r="B706" s="27" t="s">
        <v>508</v>
      </c>
      <c r="C706" s="27" t="s">
        <v>509</v>
      </c>
      <c r="D706" s="28" t="s">
        <v>11</v>
      </c>
      <c r="E706" s="41">
        <v>28.3</v>
      </c>
      <c r="F706" s="36"/>
      <c r="G706" s="36">
        <f t="shared" si="39"/>
        <v>0</v>
      </c>
    </row>
    <row r="707" spans="1:7" ht="25.5">
      <c r="A707" s="26" t="s">
        <v>929</v>
      </c>
      <c r="B707" s="27" t="s">
        <v>510</v>
      </c>
      <c r="C707" s="27" t="s">
        <v>511</v>
      </c>
      <c r="D707" s="28" t="s">
        <v>11</v>
      </c>
      <c r="E707" s="41">
        <v>2.68</v>
      </c>
      <c r="F707" s="36"/>
      <c r="G707" s="36">
        <f t="shared" si="39"/>
        <v>0</v>
      </c>
    </row>
    <row r="708" spans="1:7" s="10" customFormat="1" ht="15">
      <c r="A708" s="19" t="s">
        <v>931</v>
      </c>
      <c r="B708" s="102" t="s">
        <v>1036</v>
      </c>
      <c r="C708" s="103"/>
      <c r="D708" s="20"/>
      <c r="E708" s="40"/>
      <c r="F708" s="21"/>
      <c r="G708" s="22">
        <f>SUM(G709:G724)</f>
        <v>0</v>
      </c>
    </row>
    <row r="709" spans="1:7" ht="25.5">
      <c r="A709" s="26" t="s">
        <v>933</v>
      </c>
      <c r="B709" s="27" t="s">
        <v>608</v>
      </c>
      <c r="C709" s="27" t="s">
        <v>609</v>
      </c>
      <c r="D709" s="28" t="s">
        <v>38</v>
      </c>
      <c r="E709" s="41">
        <v>29.7</v>
      </c>
      <c r="F709" s="36"/>
      <c r="G709" s="36">
        <f t="shared" si="39"/>
        <v>0</v>
      </c>
    </row>
    <row r="710" spans="1:7" ht="25.5">
      <c r="A710" s="26" t="s">
        <v>934</v>
      </c>
      <c r="B710" s="27" t="s">
        <v>608</v>
      </c>
      <c r="C710" s="27" t="s">
        <v>610</v>
      </c>
      <c r="D710" s="28" t="s">
        <v>38</v>
      </c>
      <c r="E710" s="41">
        <v>29.7</v>
      </c>
      <c r="F710" s="36"/>
      <c r="G710" s="36">
        <f t="shared" si="39"/>
        <v>0</v>
      </c>
    </row>
    <row r="711" spans="1:7" ht="25.5">
      <c r="A711" s="26" t="s">
        <v>935</v>
      </c>
      <c r="B711" s="27" t="s">
        <v>608</v>
      </c>
      <c r="C711" s="27" t="s">
        <v>611</v>
      </c>
      <c r="D711" s="28" t="s">
        <v>38</v>
      </c>
      <c r="E711" s="41">
        <v>29.7</v>
      </c>
      <c r="F711" s="36"/>
      <c r="G711" s="36">
        <f t="shared" si="39"/>
        <v>0</v>
      </c>
    </row>
    <row r="712" spans="1:7" ht="25.5">
      <c r="A712" s="26" t="s">
        <v>936</v>
      </c>
      <c r="B712" s="27" t="s">
        <v>612</v>
      </c>
      <c r="C712" s="27" t="s">
        <v>613</v>
      </c>
      <c r="D712" s="28" t="s">
        <v>614</v>
      </c>
      <c r="E712" s="41">
        <v>4</v>
      </c>
      <c r="F712" s="36"/>
      <c r="G712" s="36">
        <f t="shared" si="39"/>
        <v>0</v>
      </c>
    </row>
    <row r="713" spans="1:7" ht="25.5">
      <c r="A713" s="26" t="s">
        <v>937</v>
      </c>
      <c r="B713" s="27" t="s">
        <v>612</v>
      </c>
      <c r="C713" s="27" t="s">
        <v>615</v>
      </c>
      <c r="D713" s="28" t="s">
        <v>614</v>
      </c>
      <c r="E713" s="41">
        <v>2</v>
      </c>
      <c r="F713" s="36"/>
      <c r="G713" s="36">
        <f t="shared" si="39"/>
        <v>0</v>
      </c>
    </row>
    <row r="714" spans="1:7" ht="25.5">
      <c r="A714" s="26" t="s">
        <v>938</v>
      </c>
      <c r="B714" s="27" t="s">
        <v>612</v>
      </c>
      <c r="C714" s="27" t="s">
        <v>616</v>
      </c>
      <c r="D714" s="28" t="s">
        <v>614</v>
      </c>
      <c r="E714" s="41">
        <v>2</v>
      </c>
      <c r="F714" s="36"/>
      <c r="G714" s="36">
        <f t="shared" si="39"/>
        <v>0</v>
      </c>
    </row>
    <row r="715" spans="1:7" ht="25.5">
      <c r="A715" s="26" t="s">
        <v>939</v>
      </c>
      <c r="B715" s="27" t="s">
        <v>617</v>
      </c>
      <c r="C715" s="27" t="s">
        <v>618</v>
      </c>
      <c r="D715" s="28" t="s">
        <v>614</v>
      </c>
      <c r="E715" s="41">
        <v>6</v>
      </c>
      <c r="F715" s="36"/>
      <c r="G715" s="36">
        <f t="shared" si="39"/>
        <v>0</v>
      </c>
    </row>
    <row r="716" spans="1:7" ht="25.5">
      <c r="A716" s="26" t="s">
        <v>940</v>
      </c>
      <c r="B716" s="27" t="s">
        <v>617</v>
      </c>
      <c r="C716" s="27" t="s">
        <v>619</v>
      </c>
      <c r="D716" s="28" t="s">
        <v>614</v>
      </c>
      <c r="E716" s="41">
        <v>6</v>
      </c>
      <c r="F716" s="36"/>
      <c r="G716" s="36">
        <f t="shared" si="39"/>
        <v>0</v>
      </c>
    </row>
    <row r="717" spans="1:7" ht="25.5">
      <c r="A717" s="26" t="s">
        <v>941</v>
      </c>
      <c r="B717" s="27" t="s">
        <v>617</v>
      </c>
      <c r="C717" s="27" t="s">
        <v>620</v>
      </c>
      <c r="D717" s="28" t="s">
        <v>614</v>
      </c>
      <c r="E717" s="41">
        <v>6</v>
      </c>
      <c r="F717" s="36"/>
      <c r="G717" s="36">
        <f t="shared" si="39"/>
        <v>0</v>
      </c>
    </row>
    <row r="718" spans="1:7" ht="38.25">
      <c r="A718" s="26" t="s">
        <v>942</v>
      </c>
      <c r="B718" s="27" t="s">
        <v>621</v>
      </c>
      <c r="C718" s="27" t="s">
        <v>622</v>
      </c>
      <c r="D718" s="28" t="s">
        <v>558</v>
      </c>
      <c r="E718" s="41">
        <v>18</v>
      </c>
      <c r="F718" s="36"/>
      <c r="G718" s="36">
        <f t="shared" si="39"/>
        <v>0</v>
      </c>
    </row>
    <row r="719" spans="1:7" ht="25.5">
      <c r="A719" s="26" t="s">
        <v>943</v>
      </c>
      <c r="B719" s="27" t="s">
        <v>623</v>
      </c>
      <c r="C719" s="27" t="s">
        <v>624</v>
      </c>
      <c r="D719" s="28" t="s">
        <v>8</v>
      </c>
      <c r="E719" s="41">
        <v>1.5</v>
      </c>
      <c r="F719" s="36"/>
      <c r="G719" s="36">
        <f t="shared" si="39"/>
        <v>0</v>
      </c>
    </row>
    <row r="720" spans="1:7">
      <c r="A720" s="26" t="s">
        <v>944</v>
      </c>
      <c r="B720" s="27" t="s">
        <v>625</v>
      </c>
      <c r="C720" s="27" t="s">
        <v>626</v>
      </c>
      <c r="D720" s="28" t="s">
        <v>38</v>
      </c>
      <c r="E720" s="41">
        <v>119</v>
      </c>
      <c r="F720" s="36"/>
      <c r="G720" s="36">
        <f t="shared" si="39"/>
        <v>0</v>
      </c>
    </row>
    <row r="721" spans="1:11" ht="25.5">
      <c r="A721" s="26" t="s">
        <v>945</v>
      </c>
      <c r="B721" s="27" t="s">
        <v>627</v>
      </c>
      <c r="C721" s="27" t="s">
        <v>628</v>
      </c>
      <c r="D721" s="28" t="s">
        <v>38</v>
      </c>
      <c r="E721" s="41">
        <v>119</v>
      </c>
      <c r="F721" s="36"/>
      <c r="G721" s="36">
        <f t="shared" si="39"/>
        <v>0</v>
      </c>
    </row>
    <row r="722" spans="1:11" ht="25.5">
      <c r="A722" s="26" t="s">
        <v>946</v>
      </c>
      <c r="B722" s="27" t="s">
        <v>629</v>
      </c>
      <c r="C722" s="27" t="s">
        <v>630</v>
      </c>
      <c r="D722" s="28" t="s">
        <v>12</v>
      </c>
      <c r="E722" s="41">
        <v>4</v>
      </c>
      <c r="F722" s="36"/>
      <c r="G722" s="36">
        <f t="shared" si="39"/>
        <v>0</v>
      </c>
    </row>
    <row r="723" spans="1:11">
      <c r="A723" s="26" t="s">
        <v>947</v>
      </c>
      <c r="B723" s="27" t="s">
        <v>612</v>
      </c>
      <c r="C723" s="27" t="s">
        <v>631</v>
      </c>
      <c r="D723" s="28" t="s">
        <v>614</v>
      </c>
      <c r="E723" s="41">
        <v>4</v>
      </c>
      <c r="F723" s="36"/>
      <c r="G723" s="36">
        <f t="shared" si="39"/>
        <v>0</v>
      </c>
    </row>
    <row r="724" spans="1:11">
      <c r="A724" s="26" t="s">
        <v>948</v>
      </c>
      <c r="B724" s="27" t="s">
        <v>283</v>
      </c>
      <c r="C724" s="27" t="s">
        <v>632</v>
      </c>
      <c r="D724" s="28" t="s">
        <v>214</v>
      </c>
      <c r="E724" s="41">
        <v>4</v>
      </c>
      <c r="F724" s="36"/>
      <c r="G724" s="36">
        <f t="shared" si="39"/>
        <v>0</v>
      </c>
    </row>
    <row r="725" spans="1:11" s="6" customFormat="1" ht="15">
      <c r="A725" s="104" t="s">
        <v>1031</v>
      </c>
      <c r="B725" s="105"/>
      <c r="C725" s="105"/>
      <c r="D725" s="105"/>
      <c r="E725" s="105"/>
      <c r="F725" s="106"/>
      <c r="G725" s="7">
        <f>G726+G764+G778+G784</f>
        <v>0</v>
      </c>
      <c r="H725" s="8"/>
      <c r="I725" s="8"/>
      <c r="J725" s="8"/>
      <c r="K725" s="8"/>
    </row>
    <row r="726" spans="1:11" s="10" customFormat="1" ht="15">
      <c r="A726" s="25">
        <v>1</v>
      </c>
      <c r="B726" s="107" t="s">
        <v>851</v>
      </c>
      <c r="C726" s="108"/>
      <c r="D726" s="108"/>
      <c r="E726" s="108"/>
      <c r="F726" s="109"/>
      <c r="G726" s="9">
        <f>G727+G739+G749</f>
        <v>0</v>
      </c>
    </row>
    <row r="727" spans="1:11" s="10" customFormat="1" ht="15">
      <c r="A727" s="19" t="s">
        <v>852</v>
      </c>
      <c r="B727" s="102" t="s">
        <v>853</v>
      </c>
      <c r="C727" s="103"/>
      <c r="D727" s="20"/>
      <c r="E727" s="20"/>
      <c r="F727" s="21"/>
      <c r="G727" s="22">
        <f>SUM(G728:G738)</f>
        <v>0</v>
      </c>
    </row>
    <row r="728" spans="1:11" s="29" customFormat="1" ht="25.5">
      <c r="A728" s="26" t="s">
        <v>854</v>
      </c>
      <c r="B728" s="27" t="s">
        <v>633</v>
      </c>
      <c r="C728" s="31" t="s">
        <v>634</v>
      </c>
      <c r="D728" s="28" t="s">
        <v>12</v>
      </c>
      <c r="E728" s="28">
        <v>18</v>
      </c>
      <c r="F728" s="36"/>
      <c r="G728" s="36">
        <f>E728*F728</f>
        <v>0</v>
      </c>
    </row>
    <row r="729" spans="1:11" s="29" customFormat="1" ht="25.5">
      <c r="A729" s="26" t="s">
        <v>855</v>
      </c>
      <c r="B729" s="27" t="s">
        <v>635</v>
      </c>
      <c r="C729" s="31" t="s">
        <v>636</v>
      </c>
      <c r="D729" s="28" t="s">
        <v>12</v>
      </c>
      <c r="E729" s="28">
        <v>15</v>
      </c>
      <c r="F729" s="36"/>
      <c r="G729" s="36">
        <f t="shared" ref="G729:G763" si="40">E729*F729</f>
        <v>0</v>
      </c>
    </row>
    <row r="730" spans="1:11" s="29" customFormat="1" ht="25.5">
      <c r="A730" s="26" t="s">
        <v>856</v>
      </c>
      <c r="B730" s="27" t="s">
        <v>635</v>
      </c>
      <c r="C730" s="31" t="s">
        <v>636</v>
      </c>
      <c r="D730" s="28" t="s">
        <v>12</v>
      </c>
      <c r="E730" s="28">
        <v>12</v>
      </c>
      <c r="F730" s="36"/>
      <c r="G730" s="36">
        <f t="shared" si="40"/>
        <v>0</v>
      </c>
    </row>
    <row r="731" spans="1:11" s="29" customFormat="1" ht="25.5">
      <c r="A731" s="26" t="s">
        <v>857</v>
      </c>
      <c r="B731" s="27" t="s">
        <v>637</v>
      </c>
      <c r="C731" s="31" t="s">
        <v>638</v>
      </c>
      <c r="D731" s="28" t="s">
        <v>12</v>
      </c>
      <c r="E731" s="28">
        <v>28</v>
      </c>
      <c r="F731" s="36"/>
      <c r="G731" s="36">
        <f t="shared" si="40"/>
        <v>0</v>
      </c>
    </row>
    <row r="732" spans="1:11" s="29" customFormat="1" ht="25.5">
      <c r="A732" s="26" t="s">
        <v>858</v>
      </c>
      <c r="B732" s="27" t="s">
        <v>637</v>
      </c>
      <c r="C732" s="31" t="s">
        <v>639</v>
      </c>
      <c r="D732" s="28" t="s">
        <v>12</v>
      </c>
      <c r="E732" s="28">
        <v>39</v>
      </c>
      <c r="F732" s="36"/>
      <c r="G732" s="36">
        <f t="shared" si="40"/>
        <v>0</v>
      </c>
    </row>
    <row r="733" spans="1:11" s="29" customFormat="1" ht="25.5">
      <c r="A733" s="26" t="s">
        <v>859</v>
      </c>
      <c r="B733" s="27" t="s">
        <v>640</v>
      </c>
      <c r="C733" s="31" t="s">
        <v>641</v>
      </c>
      <c r="D733" s="28" t="s">
        <v>12</v>
      </c>
      <c r="E733" s="28">
        <v>39</v>
      </c>
      <c r="F733" s="36"/>
      <c r="G733" s="36">
        <f t="shared" si="40"/>
        <v>0</v>
      </c>
    </row>
    <row r="734" spans="1:11" s="29" customFormat="1" ht="25.5">
      <c r="A734" s="26" t="s">
        <v>860</v>
      </c>
      <c r="B734" s="27" t="s">
        <v>637</v>
      </c>
      <c r="C734" s="31" t="s">
        <v>642</v>
      </c>
      <c r="D734" s="28" t="s">
        <v>12</v>
      </c>
      <c r="E734" s="28">
        <v>18</v>
      </c>
      <c r="F734" s="36"/>
      <c r="G734" s="36">
        <f t="shared" si="40"/>
        <v>0</v>
      </c>
    </row>
    <row r="735" spans="1:11" s="29" customFormat="1" ht="12.75">
      <c r="A735" s="26" t="s">
        <v>861</v>
      </c>
      <c r="B735" s="27" t="s">
        <v>637</v>
      </c>
      <c r="C735" s="31" t="s">
        <v>643</v>
      </c>
      <c r="D735" s="28" t="s">
        <v>12</v>
      </c>
      <c r="E735" s="28">
        <v>15</v>
      </c>
      <c r="F735" s="36"/>
      <c r="G735" s="36">
        <f t="shared" si="40"/>
        <v>0</v>
      </c>
    </row>
    <row r="736" spans="1:11" s="29" customFormat="1" ht="12.75">
      <c r="A736" s="26" t="s">
        <v>862</v>
      </c>
      <c r="B736" s="27" t="s">
        <v>637</v>
      </c>
      <c r="C736" s="31" t="s">
        <v>643</v>
      </c>
      <c r="D736" s="28" t="s">
        <v>12</v>
      </c>
      <c r="E736" s="28">
        <v>27</v>
      </c>
      <c r="F736" s="36"/>
      <c r="G736" s="36">
        <f t="shared" si="40"/>
        <v>0</v>
      </c>
    </row>
    <row r="737" spans="1:7" s="29" customFormat="1" ht="25.5">
      <c r="A737" s="26" t="s">
        <v>863</v>
      </c>
      <c r="B737" s="27" t="s">
        <v>644</v>
      </c>
      <c r="C737" s="31" t="s">
        <v>645</v>
      </c>
      <c r="D737" s="28" t="s">
        <v>12</v>
      </c>
      <c r="E737" s="28">
        <v>3</v>
      </c>
      <c r="F737" s="36"/>
      <c r="G737" s="36">
        <f t="shared" si="40"/>
        <v>0</v>
      </c>
    </row>
    <row r="738" spans="1:7" s="29" customFormat="1" ht="12.75">
      <c r="A738" s="26" t="s">
        <v>864</v>
      </c>
      <c r="B738" s="27" t="s">
        <v>646</v>
      </c>
      <c r="C738" s="31" t="s">
        <v>647</v>
      </c>
      <c r="D738" s="28" t="s">
        <v>648</v>
      </c>
      <c r="E738" s="28">
        <v>39</v>
      </c>
      <c r="F738" s="36"/>
      <c r="G738" s="36">
        <f t="shared" si="40"/>
        <v>0</v>
      </c>
    </row>
    <row r="739" spans="1:7" s="10" customFormat="1" ht="15">
      <c r="A739" s="19" t="s">
        <v>865</v>
      </c>
      <c r="B739" s="102" t="s">
        <v>866</v>
      </c>
      <c r="C739" s="103"/>
      <c r="D739" s="20"/>
      <c r="E739" s="20"/>
      <c r="F739" s="21"/>
      <c r="G739" s="22">
        <f>SUM(G740:G748)</f>
        <v>0</v>
      </c>
    </row>
    <row r="740" spans="1:7" s="29" customFormat="1" ht="12.75">
      <c r="A740" s="26" t="s">
        <v>867</v>
      </c>
      <c r="B740" s="27" t="s">
        <v>649</v>
      </c>
      <c r="C740" s="31" t="s">
        <v>650</v>
      </c>
      <c r="D740" s="28" t="s">
        <v>38</v>
      </c>
      <c r="E740" s="28">
        <v>1180</v>
      </c>
      <c r="F740" s="36"/>
      <c r="G740" s="36">
        <f t="shared" si="40"/>
        <v>0</v>
      </c>
    </row>
    <row r="741" spans="1:7" s="29" customFormat="1" ht="25.5">
      <c r="A741" s="26" t="s">
        <v>868</v>
      </c>
      <c r="B741" s="27" t="s">
        <v>651</v>
      </c>
      <c r="C741" s="31" t="s">
        <v>652</v>
      </c>
      <c r="D741" s="28" t="s">
        <v>653</v>
      </c>
      <c r="E741" s="28">
        <v>2340</v>
      </c>
      <c r="F741" s="36"/>
      <c r="G741" s="36">
        <f t="shared" si="40"/>
        <v>0</v>
      </c>
    </row>
    <row r="742" spans="1:7" s="29" customFormat="1" ht="12.75">
      <c r="A742" s="26" t="s">
        <v>869</v>
      </c>
      <c r="B742" s="27" t="s">
        <v>654</v>
      </c>
      <c r="C742" s="31" t="s">
        <v>655</v>
      </c>
      <c r="D742" s="28" t="s">
        <v>38</v>
      </c>
      <c r="E742" s="28">
        <v>2340</v>
      </c>
      <c r="F742" s="36"/>
      <c r="G742" s="36">
        <f t="shared" si="40"/>
        <v>0</v>
      </c>
    </row>
    <row r="743" spans="1:7" s="29" customFormat="1" ht="25.5">
      <c r="A743" s="26" t="s">
        <v>870</v>
      </c>
      <c r="B743" s="27" t="s">
        <v>651</v>
      </c>
      <c r="C743" s="31" t="s">
        <v>656</v>
      </c>
      <c r="D743" s="28" t="s">
        <v>653</v>
      </c>
      <c r="E743" s="28">
        <v>200</v>
      </c>
      <c r="F743" s="36"/>
      <c r="G743" s="36">
        <f t="shared" si="40"/>
        <v>0</v>
      </c>
    </row>
    <row r="744" spans="1:7" s="29" customFormat="1" ht="25.5">
      <c r="A744" s="26" t="s">
        <v>871</v>
      </c>
      <c r="B744" s="27" t="s">
        <v>651</v>
      </c>
      <c r="C744" s="31" t="s">
        <v>657</v>
      </c>
      <c r="D744" s="28" t="s">
        <v>653</v>
      </c>
      <c r="E744" s="28">
        <v>200</v>
      </c>
      <c r="F744" s="36"/>
      <c r="G744" s="36">
        <f t="shared" si="40"/>
        <v>0</v>
      </c>
    </row>
    <row r="745" spans="1:7" s="29" customFormat="1" ht="12.75">
      <c r="A745" s="26" t="s">
        <v>872</v>
      </c>
      <c r="B745" s="27" t="s">
        <v>658</v>
      </c>
      <c r="C745" s="31" t="s">
        <v>659</v>
      </c>
      <c r="D745" s="28" t="s">
        <v>660</v>
      </c>
      <c r="E745" s="28">
        <v>120</v>
      </c>
      <c r="F745" s="36"/>
      <c r="G745" s="36">
        <f t="shared" si="40"/>
        <v>0</v>
      </c>
    </row>
    <row r="746" spans="1:7" s="29" customFormat="1" ht="12.75">
      <c r="A746" s="26" t="s">
        <v>873</v>
      </c>
      <c r="B746" s="27" t="s">
        <v>283</v>
      </c>
      <c r="C746" s="31" t="s">
        <v>661</v>
      </c>
      <c r="D746" s="28" t="s">
        <v>214</v>
      </c>
      <c r="E746" s="28">
        <v>8</v>
      </c>
      <c r="F746" s="36"/>
      <c r="G746" s="36">
        <f t="shared" si="40"/>
        <v>0</v>
      </c>
    </row>
    <row r="747" spans="1:7" s="29" customFormat="1" ht="25.5">
      <c r="A747" s="26" t="s">
        <v>874</v>
      </c>
      <c r="B747" s="27" t="s">
        <v>283</v>
      </c>
      <c r="C747" s="31" t="s">
        <v>1871</v>
      </c>
      <c r="D747" s="28" t="s">
        <v>214</v>
      </c>
      <c r="E747" s="28">
        <v>1</v>
      </c>
      <c r="F747" s="36"/>
      <c r="G747" s="36">
        <f t="shared" ref="G747" si="41">E747*F747</f>
        <v>0</v>
      </c>
    </row>
    <row r="748" spans="1:7" s="29" customFormat="1" ht="12.75">
      <c r="A748" s="26" t="s">
        <v>874</v>
      </c>
      <c r="B748" s="27" t="s">
        <v>283</v>
      </c>
      <c r="C748" s="31" t="s">
        <v>662</v>
      </c>
      <c r="D748" s="28" t="s">
        <v>214</v>
      </c>
      <c r="E748" s="28">
        <v>1</v>
      </c>
      <c r="F748" s="36"/>
      <c r="G748" s="36">
        <f t="shared" si="40"/>
        <v>0</v>
      </c>
    </row>
    <row r="749" spans="1:7" s="10" customFormat="1" ht="15">
      <c r="A749" s="19" t="s">
        <v>875</v>
      </c>
      <c r="B749" s="102" t="s">
        <v>876</v>
      </c>
      <c r="C749" s="103"/>
      <c r="D749" s="20"/>
      <c r="E749" s="20"/>
      <c r="F749" s="21"/>
      <c r="G749" s="22">
        <f>SUM(G750:G763)</f>
        <v>0</v>
      </c>
    </row>
    <row r="750" spans="1:7" s="29" customFormat="1" ht="25.5">
      <c r="A750" s="26" t="s">
        <v>877</v>
      </c>
      <c r="B750" s="27" t="s">
        <v>1858</v>
      </c>
      <c r="C750" s="31" t="s">
        <v>663</v>
      </c>
      <c r="D750" s="28" t="s">
        <v>214</v>
      </c>
      <c r="E750" s="28">
        <v>1</v>
      </c>
      <c r="F750" s="36"/>
      <c r="G750" s="36">
        <f t="shared" si="40"/>
        <v>0</v>
      </c>
    </row>
    <row r="751" spans="1:7" s="29" customFormat="1" ht="12.75">
      <c r="A751" s="26" t="s">
        <v>878</v>
      </c>
      <c r="B751" s="27" t="s">
        <v>664</v>
      </c>
      <c r="C751" s="31" t="s">
        <v>665</v>
      </c>
      <c r="D751" s="28" t="s">
        <v>12</v>
      </c>
      <c r="E751" s="28">
        <v>1</v>
      </c>
      <c r="F751" s="36"/>
      <c r="G751" s="36">
        <f t="shared" si="40"/>
        <v>0</v>
      </c>
    </row>
    <row r="752" spans="1:7" s="29" customFormat="1" ht="12.75">
      <c r="A752" s="26" t="s">
        <v>879</v>
      </c>
      <c r="B752" s="27" t="s">
        <v>664</v>
      </c>
      <c r="C752" s="31" t="s">
        <v>665</v>
      </c>
      <c r="D752" s="28" t="s">
        <v>12</v>
      </c>
      <c r="E752" s="28">
        <v>1</v>
      </c>
      <c r="F752" s="36"/>
      <c r="G752" s="36">
        <f t="shared" si="40"/>
        <v>0</v>
      </c>
    </row>
    <row r="753" spans="1:7" s="29" customFormat="1" ht="12.75">
      <c r="A753" s="26" t="s">
        <v>880</v>
      </c>
      <c r="B753" s="27" t="s">
        <v>666</v>
      </c>
      <c r="C753" s="31" t="s">
        <v>667</v>
      </c>
      <c r="D753" s="28" t="s">
        <v>214</v>
      </c>
      <c r="E753" s="28">
        <v>1</v>
      </c>
      <c r="F753" s="36"/>
      <c r="G753" s="36">
        <f t="shared" si="40"/>
        <v>0</v>
      </c>
    </row>
    <row r="754" spans="1:7" s="29" customFormat="1" ht="12.75">
      <c r="A754" s="26" t="s">
        <v>881</v>
      </c>
      <c r="B754" s="27" t="s">
        <v>668</v>
      </c>
      <c r="C754" s="31" t="s">
        <v>669</v>
      </c>
      <c r="D754" s="28" t="s">
        <v>214</v>
      </c>
      <c r="E754" s="28">
        <v>1</v>
      </c>
      <c r="F754" s="36"/>
      <c r="G754" s="36">
        <f t="shared" si="40"/>
        <v>0</v>
      </c>
    </row>
    <row r="755" spans="1:7" s="29" customFormat="1" ht="12.75">
      <c r="A755" s="26" t="s">
        <v>882</v>
      </c>
      <c r="B755" s="27" t="s">
        <v>668</v>
      </c>
      <c r="C755" s="31" t="s">
        <v>670</v>
      </c>
      <c r="D755" s="28" t="s">
        <v>214</v>
      </c>
      <c r="E755" s="28">
        <v>2</v>
      </c>
      <c r="F755" s="36"/>
      <c r="G755" s="36">
        <f t="shared" si="40"/>
        <v>0</v>
      </c>
    </row>
    <row r="756" spans="1:7" s="29" customFormat="1" ht="12.75">
      <c r="A756" s="26" t="s">
        <v>883</v>
      </c>
      <c r="B756" s="27" t="s">
        <v>671</v>
      </c>
      <c r="C756" s="31" t="s">
        <v>672</v>
      </c>
      <c r="D756" s="28" t="s">
        <v>214</v>
      </c>
      <c r="E756" s="28">
        <v>16</v>
      </c>
      <c r="F756" s="36"/>
      <c r="G756" s="36">
        <f t="shared" si="40"/>
        <v>0</v>
      </c>
    </row>
    <row r="757" spans="1:7" s="29" customFormat="1" ht="12.75">
      <c r="A757" s="26" t="s">
        <v>884</v>
      </c>
      <c r="B757" s="27" t="s">
        <v>664</v>
      </c>
      <c r="C757" s="31" t="s">
        <v>673</v>
      </c>
      <c r="D757" s="28" t="s">
        <v>12</v>
      </c>
      <c r="E757" s="28">
        <v>3</v>
      </c>
      <c r="F757" s="36"/>
      <c r="G757" s="36">
        <f t="shared" si="40"/>
        <v>0</v>
      </c>
    </row>
    <row r="758" spans="1:7" s="29" customFormat="1" ht="12.75">
      <c r="A758" s="26" t="s">
        <v>885</v>
      </c>
      <c r="B758" s="27" t="s">
        <v>674</v>
      </c>
      <c r="C758" s="31" t="s">
        <v>675</v>
      </c>
      <c r="D758" s="28" t="s">
        <v>12</v>
      </c>
      <c r="E758" s="28">
        <v>4</v>
      </c>
      <c r="F758" s="36"/>
      <c r="G758" s="36">
        <f t="shared" si="40"/>
        <v>0</v>
      </c>
    </row>
    <row r="759" spans="1:7" s="29" customFormat="1" ht="12.75">
      <c r="A759" s="26" t="s">
        <v>886</v>
      </c>
      <c r="B759" s="27" t="s">
        <v>676</v>
      </c>
      <c r="C759" s="31" t="s">
        <v>677</v>
      </c>
      <c r="D759" s="28" t="s">
        <v>214</v>
      </c>
      <c r="E759" s="28">
        <v>4</v>
      </c>
      <c r="F759" s="36"/>
      <c r="G759" s="36">
        <f t="shared" si="40"/>
        <v>0</v>
      </c>
    </row>
    <row r="760" spans="1:7" s="29" customFormat="1" ht="12.75">
      <c r="A760" s="26" t="s">
        <v>887</v>
      </c>
      <c r="B760" s="27" t="s">
        <v>678</v>
      </c>
      <c r="C760" s="31" t="s">
        <v>679</v>
      </c>
      <c r="D760" s="28" t="s">
        <v>12</v>
      </c>
      <c r="E760" s="28">
        <v>204</v>
      </c>
      <c r="F760" s="36"/>
      <c r="G760" s="36">
        <f t="shared" si="40"/>
        <v>0</v>
      </c>
    </row>
    <row r="761" spans="1:7" s="29" customFormat="1" ht="12.75">
      <c r="A761" s="26" t="s">
        <v>888</v>
      </c>
      <c r="B761" s="27" t="s">
        <v>680</v>
      </c>
      <c r="C761" s="31" t="s">
        <v>681</v>
      </c>
      <c r="D761" s="28" t="s">
        <v>214</v>
      </c>
      <c r="E761" s="28">
        <v>2</v>
      </c>
      <c r="F761" s="36"/>
      <c r="G761" s="36">
        <f t="shared" si="40"/>
        <v>0</v>
      </c>
    </row>
    <row r="762" spans="1:7" s="29" customFormat="1" ht="12.75">
      <c r="A762" s="26" t="s">
        <v>889</v>
      </c>
      <c r="B762" s="27" t="s">
        <v>682</v>
      </c>
      <c r="C762" s="31" t="s">
        <v>683</v>
      </c>
      <c r="D762" s="28" t="s">
        <v>12</v>
      </c>
      <c r="E762" s="28">
        <v>50</v>
      </c>
      <c r="F762" s="36"/>
      <c r="G762" s="36">
        <f t="shared" si="40"/>
        <v>0</v>
      </c>
    </row>
    <row r="763" spans="1:7" s="29" customFormat="1" ht="12.75">
      <c r="A763" s="26" t="s">
        <v>890</v>
      </c>
      <c r="B763" s="27" t="s">
        <v>682</v>
      </c>
      <c r="C763" s="31" t="s">
        <v>684</v>
      </c>
      <c r="D763" s="28" t="s">
        <v>12</v>
      </c>
      <c r="E763" s="28">
        <v>10</v>
      </c>
      <c r="F763" s="36"/>
      <c r="G763" s="36">
        <f t="shared" si="40"/>
        <v>0</v>
      </c>
    </row>
    <row r="764" spans="1:7" s="10" customFormat="1" ht="15">
      <c r="A764" s="25" t="s">
        <v>891</v>
      </c>
      <c r="B764" s="107" t="s">
        <v>892</v>
      </c>
      <c r="C764" s="108"/>
      <c r="D764" s="108"/>
      <c r="E764" s="108"/>
      <c r="F764" s="109"/>
      <c r="G764" s="9">
        <f>G765+G768+G774</f>
        <v>0</v>
      </c>
    </row>
    <row r="765" spans="1:7" s="10" customFormat="1" ht="15">
      <c r="A765" s="19" t="s">
        <v>893</v>
      </c>
      <c r="B765" s="102" t="s">
        <v>1859</v>
      </c>
      <c r="C765" s="103"/>
      <c r="D765" s="20"/>
      <c r="E765" s="20"/>
      <c r="F765" s="21"/>
      <c r="G765" s="22">
        <f>SUM(G766:G767)</f>
        <v>0</v>
      </c>
    </row>
    <row r="766" spans="1:7" s="29" customFormat="1" ht="25.5">
      <c r="A766" s="26" t="s">
        <v>894</v>
      </c>
      <c r="B766" s="27" t="s">
        <v>685</v>
      </c>
      <c r="C766" s="31" t="s">
        <v>686</v>
      </c>
      <c r="D766" s="28" t="s">
        <v>12</v>
      </c>
      <c r="E766" s="28">
        <v>6</v>
      </c>
      <c r="F766" s="36"/>
      <c r="G766" s="36">
        <f t="shared" ref="G766:G767" si="42">E766*F766</f>
        <v>0</v>
      </c>
    </row>
    <row r="767" spans="1:7" s="29" customFormat="1" ht="38.25">
      <c r="A767" s="26" t="s">
        <v>895</v>
      </c>
      <c r="B767" s="27" t="s">
        <v>685</v>
      </c>
      <c r="C767" s="31" t="s">
        <v>687</v>
      </c>
      <c r="D767" s="28" t="s">
        <v>12</v>
      </c>
      <c r="E767" s="28">
        <v>4</v>
      </c>
      <c r="F767" s="36"/>
      <c r="G767" s="36">
        <f t="shared" si="42"/>
        <v>0</v>
      </c>
    </row>
    <row r="768" spans="1:7" s="10" customFormat="1" ht="15">
      <c r="A768" s="19" t="s">
        <v>850</v>
      </c>
      <c r="B768" s="102" t="s">
        <v>897</v>
      </c>
      <c r="C768" s="103"/>
      <c r="D768" s="20"/>
      <c r="E768" s="20"/>
      <c r="F768" s="21"/>
      <c r="G768" s="22">
        <f>SUM(G769:G773)</f>
        <v>0</v>
      </c>
    </row>
    <row r="769" spans="1:7" s="29" customFormat="1" ht="12.75">
      <c r="A769" s="26" t="s">
        <v>898</v>
      </c>
      <c r="B769" s="27" t="s">
        <v>664</v>
      </c>
      <c r="C769" s="31" t="s">
        <v>665</v>
      </c>
      <c r="D769" s="28" t="s">
        <v>12</v>
      </c>
      <c r="E769" s="28">
        <v>1</v>
      </c>
      <c r="F769" s="36"/>
      <c r="G769" s="36">
        <f t="shared" ref="G769:G777" si="43">E769*F769</f>
        <v>0</v>
      </c>
    </row>
    <row r="770" spans="1:7" s="29" customFormat="1" ht="12.75">
      <c r="A770" s="26" t="s">
        <v>899</v>
      </c>
      <c r="B770" s="27" t="s">
        <v>664</v>
      </c>
      <c r="C770" s="31" t="s">
        <v>688</v>
      </c>
      <c r="D770" s="28" t="s">
        <v>12</v>
      </c>
      <c r="E770" s="28">
        <v>1</v>
      </c>
      <c r="F770" s="36"/>
      <c r="G770" s="36">
        <f t="shared" si="43"/>
        <v>0</v>
      </c>
    </row>
    <row r="771" spans="1:7" s="29" customFormat="1" ht="25.5">
      <c r="A771" s="26" t="s">
        <v>904</v>
      </c>
      <c r="B771" s="27" t="s">
        <v>689</v>
      </c>
      <c r="C771" s="31" t="s">
        <v>690</v>
      </c>
      <c r="D771" s="28" t="s">
        <v>12</v>
      </c>
      <c r="E771" s="28">
        <v>2</v>
      </c>
      <c r="F771" s="36"/>
      <c r="G771" s="36">
        <f t="shared" si="43"/>
        <v>0</v>
      </c>
    </row>
    <row r="772" spans="1:7" s="29" customFormat="1" ht="25.5">
      <c r="A772" s="26" t="s">
        <v>905</v>
      </c>
      <c r="B772" s="27" t="s">
        <v>689</v>
      </c>
      <c r="C772" s="31" t="s">
        <v>691</v>
      </c>
      <c r="D772" s="28" t="s">
        <v>12</v>
      </c>
      <c r="E772" s="28">
        <v>2</v>
      </c>
      <c r="F772" s="36"/>
      <c r="G772" s="36">
        <f t="shared" si="43"/>
        <v>0</v>
      </c>
    </row>
    <row r="773" spans="1:7" s="29" customFormat="1" ht="12.75">
      <c r="A773" s="26" t="s">
        <v>902</v>
      </c>
      <c r="B773" s="27" t="s">
        <v>664</v>
      </c>
      <c r="C773" s="31" t="s">
        <v>692</v>
      </c>
      <c r="D773" s="28" t="s">
        <v>12</v>
      </c>
      <c r="E773" s="28">
        <v>1</v>
      </c>
      <c r="F773" s="36"/>
      <c r="G773" s="36">
        <f t="shared" si="43"/>
        <v>0</v>
      </c>
    </row>
    <row r="774" spans="1:7" s="10" customFormat="1" ht="15">
      <c r="A774" s="19" t="s">
        <v>903</v>
      </c>
      <c r="B774" s="102" t="s">
        <v>866</v>
      </c>
      <c r="C774" s="103"/>
      <c r="D774" s="20"/>
      <c r="E774" s="20"/>
      <c r="F774" s="21"/>
      <c r="G774" s="22">
        <f>SUM(G775:G777)</f>
        <v>0</v>
      </c>
    </row>
    <row r="775" spans="1:7" s="29" customFormat="1" ht="25.5">
      <c r="A775" s="26" t="s">
        <v>904</v>
      </c>
      <c r="B775" s="27" t="s">
        <v>693</v>
      </c>
      <c r="C775" s="31" t="s">
        <v>694</v>
      </c>
      <c r="D775" s="28" t="s">
        <v>38</v>
      </c>
      <c r="E775" s="28">
        <v>400</v>
      </c>
      <c r="F775" s="36"/>
      <c r="G775" s="36">
        <f t="shared" si="43"/>
        <v>0</v>
      </c>
    </row>
    <row r="776" spans="1:7" s="29" customFormat="1" ht="25.5">
      <c r="A776" s="26" t="s">
        <v>905</v>
      </c>
      <c r="B776" s="27" t="s">
        <v>651</v>
      </c>
      <c r="C776" s="31" t="s">
        <v>652</v>
      </c>
      <c r="D776" s="28" t="s">
        <v>653</v>
      </c>
      <c r="E776" s="28">
        <v>600</v>
      </c>
      <c r="F776" s="36"/>
      <c r="G776" s="36">
        <f t="shared" ref="G776" si="44">E776*F776</f>
        <v>0</v>
      </c>
    </row>
    <row r="777" spans="1:7" s="29" customFormat="1" ht="25.5">
      <c r="A777" s="26" t="s">
        <v>1870</v>
      </c>
      <c r="B777" s="27" t="s">
        <v>1736</v>
      </c>
      <c r="C777" s="31" t="s">
        <v>1869</v>
      </c>
      <c r="D777" s="28" t="s">
        <v>1707</v>
      </c>
      <c r="E777" s="28">
        <v>1</v>
      </c>
      <c r="F777" s="36"/>
      <c r="G777" s="36">
        <f t="shared" si="43"/>
        <v>0</v>
      </c>
    </row>
    <row r="778" spans="1:7" s="10" customFormat="1" ht="15">
      <c r="A778" s="25" t="s">
        <v>906</v>
      </c>
      <c r="B778" s="107" t="s">
        <v>908</v>
      </c>
      <c r="C778" s="108"/>
      <c r="D778" s="108"/>
      <c r="E778" s="108"/>
      <c r="F778" s="109"/>
      <c r="G778" s="9">
        <f>G779+G781</f>
        <v>0</v>
      </c>
    </row>
    <row r="779" spans="1:7" s="10" customFormat="1" ht="15">
      <c r="A779" s="19" t="s">
        <v>907</v>
      </c>
      <c r="B779" s="102" t="s">
        <v>913</v>
      </c>
      <c r="C779" s="103"/>
      <c r="D779" s="20"/>
      <c r="E779" s="20"/>
      <c r="F779" s="21"/>
      <c r="G779" s="22">
        <f>SUM(G780)</f>
        <v>0</v>
      </c>
    </row>
    <row r="780" spans="1:7" s="29" customFormat="1" ht="12.75">
      <c r="A780" s="26" t="s">
        <v>909</v>
      </c>
      <c r="B780" s="27" t="s">
        <v>695</v>
      </c>
      <c r="C780" s="31" t="s">
        <v>696</v>
      </c>
      <c r="D780" s="28" t="s">
        <v>12</v>
      </c>
      <c r="E780" s="28">
        <v>12</v>
      </c>
      <c r="F780" s="36"/>
      <c r="G780" s="36">
        <f t="shared" ref="G780:G783" si="45">E780*F780</f>
        <v>0</v>
      </c>
    </row>
    <row r="781" spans="1:7" s="10" customFormat="1" ht="15">
      <c r="A781" s="19" t="s">
        <v>912</v>
      </c>
      <c r="B781" s="102" t="s">
        <v>915</v>
      </c>
      <c r="C781" s="103"/>
      <c r="D781" s="20"/>
      <c r="E781" s="20"/>
      <c r="F781" s="21"/>
      <c r="G781" s="22">
        <f>SUM(G782:G783)</f>
        <v>0</v>
      </c>
    </row>
    <row r="782" spans="1:7" s="29" customFormat="1" ht="25.5">
      <c r="A782" s="26" t="s">
        <v>1057</v>
      </c>
      <c r="B782" s="27" t="s">
        <v>697</v>
      </c>
      <c r="C782" s="31" t="s">
        <v>698</v>
      </c>
      <c r="D782" s="28" t="s">
        <v>38</v>
      </c>
      <c r="E782" s="28">
        <v>60</v>
      </c>
      <c r="F782" s="36"/>
      <c r="G782" s="36">
        <f t="shared" si="45"/>
        <v>0</v>
      </c>
    </row>
    <row r="783" spans="1:7" s="29" customFormat="1" ht="12.75">
      <c r="A783" s="26" t="s">
        <v>1058</v>
      </c>
      <c r="B783" s="27" t="s">
        <v>699</v>
      </c>
      <c r="C783" s="31" t="s">
        <v>700</v>
      </c>
      <c r="D783" s="28" t="s">
        <v>83</v>
      </c>
      <c r="E783" s="28">
        <v>6</v>
      </c>
      <c r="F783" s="36"/>
      <c r="G783" s="36">
        <f t="shared" si="45"/>
        <v>0</v>
      </c>
    </row>
    <row r="784" spans="1:7" s="10" customFormat="1" ht="15">
      <c r="A784" s="25" t="s">
        <v>918</v>
      </c>
      <c r="B784" s="107" t="s">
        <v>920</v>
      </c>
      <c r="C784" s="108"/>
      <c r="D784" s="108"/>
      <c r="E784" s="108"/>
      <c r="F784" s="109"/>
      <c r="G784" s="9">
        <f>G785+G795+G825+G835+G847+G862+G873</f>
        <v>0</v>
      </c>
    </row>
    <row r="785" spans="1:7" s="10" customFormat="1" ht="15">
      <c r="A785" s="19" t="s">
        <v>919</v>
      </c>
      <c r="B785" s="102" t="s">
        <v>921</v>
      </c>
      <c r="C785" s="103"/>
      <c r="D785" s="20"/>
      <c r="E785" s="20"/>
      <c r="F785" s="21"/>
      <c r="G785" s="22">
        <f>SUM(G786:G794)</f>
        <v>0</v>
      </c>
    </row>
    <row r="786" spans="1:7" s="29" customFormat="1" ht="25.5">
      <c r="A786" s="26" t="s">
        <v>922</v>
      </c>
      <c r="B786" s="27" t="s">
        <v>701</v>
      </c>
      <c r="C786" s="31" t="s">
        <v>702</v>
      </c>
      <c r="D786" s="28" t="s">
        <v>703</v>
      </c>
      <c r="E786" s="28">
        <v>1</v>
      </c>
      <c r="F786" s="36"/>
      <c r="G786" s="36">
        <f t="shared" ref="G786:G849" si="46">E786*F786</f>
        <v>0</v>
      </c>
    </row>
    <row r="787" spans="1:7" s="29" customFormat="1" ht="38.25">
      <c r="A787" s="26" t="s">
        <v>923</v>
      </c>
      <c r="B787" s="27" t="s">
        <v>704</v>
      </c>
      <c r="C787" s="31" t="s">
        <v>705</v>
      </c>
      <c r="D787" s="28" t="s">
        <v>12</v>
      </c>
      <c r="E787" s="28">
        <v>1</v>
      </c>
      <c r="F787" s="36"/>
      <c r="G787" s="36">
        <f t="shared" si="46"/>
        <v>0</v>
      </c>
    </row>
    <row r="788" spans="1:7" s="29" customFormat="1" ht="25.5">
      <c r="A788" s="26" t="s">
        <v>924</v>
      </c>
      <c r="B788" s="27" t="s">
        <v>706</v>
      </c>
      <c r="C788" s="31" t="s">
        <v>707</v>
      </c>
      <c r="D788" s="28" t="s">
        <v>38</v>
      </c>
      <c r="E788" s="28">
        <v>56</v>
      </c>
      <c r="F788" s="36"/>
      <c r="G788" s="36">
        <f t="shared" si="46"/>
        <v>0</v>
      </c>
    </row>
    <row r="789" spans="1:7" s="29" customFormat="1" ht="38.25">
      <c r="A789" s="26" t="s">
        <v>925</v>
      </c>
      <c r="B789" s="27" t="s">
        <v>708</v>
      </c>
      <c r="C789" s="31" t="s">
        <v>709</v>
      </c>
      <c r="D789" s="28" t="s">
        <v>38</v>
      </c>
      <c r="E789" s="28">
        <v>89</v>
      </c>
      <c r="F789" s="36"/>
      <c r="G789" s="36">
        <f t="shared" si="46"/>
        <v>0</v>
      </c>
    </row>
    <row r="790" spans="1:7" s="29" customFormat="1" ht="38.25">
      <c r="A790" s="26" t="s">
        <v>926</v>
      </c>
      <c r="B790" s="27" t="s">
        <v>710</v>
      </c>
      <c r="C790" s="31" t="s">
        <v>1860</v>
      </c>
      <c r="D790" s="28" t="s">
        <v>12</v>
      </c>
      <c r="E790" s="28">
        <v>1</v>
      </c>
      <c r="F790" s="36"/>
      <c r="G790" s="36">
        <f t="shared" si="46"/>
        <v>0</v>
      </c>
    </row>
    <row r="791" spans="1:7" s="29" customFormat="1" ht="38.25">
      <c r="A791" s="26" t="s">
        <v>927</v>
      </c>
      <c r="B791" s="27" t="s">
        <v>710</v>
      </c>
      <c r="C791" s="31" t="s">
        <v>1861</v>
      </c>
      <c r="D791" s="28" t="s">
        <v>12</v>
      </c>
      <c r="E791" s="28">
        <v>1</v>
      </c>
      <c r="F791" s="36"/>
      <c r="G791" s="36">
        <f t="shared" si="46"/>
        <v>0</v>
      </c>
    </row>
    <row r="792" spans="1:7" s="29" customFormat="1" ht="25.5">
      <c r="A792" s="26" t="s">
        <v>928</v>
      </c>
      <c r="B792" s="27" t="s">
        <v>711</v>
      </c>
      <c r="C792" s="31" t="s">
        <v>712</v>
      </c>
      <c r="D792" s="28" t="s">
        <v>12</v>
      </c>
      <c r="E792" s="28">
        <v>1</v>
      </c>
      <c r="F792" s="36"/>
      <c r="G792" s="36">
        <f t="shared" si="46"/>
        <v>0</v>
      </c>
    </row>
    <row r="793" spans="1:7" s="29" customFormat="1" ht="25.5">
      <c r="A793" s="26" t="s">
        <v>929</v>
      </c>
      <c r="B793" s="27" t="s">
        <v>713</v>
      </c>
      <c r="C793" s="31" t="s">
        <v>714</v>
      </c>
      <c r="D793" s="28" t="s">
        <v>12</v>
      </c>
      <c r="E793" s="28">
        <v>4</v>
      </c>
      <c r="F793" s="36"/>
      <c r="G793" s="36">
        <f t="shared" si="46"/>
        <v>0</v>
      </c>
    </row>
    <row r="794" spans="1:7" s="29" customFormat="1" ht="38.25">
      <c r="A794" s="26" t="s">
        <v>930</v>
      </c>
      <c r="B794" s="27" t="s">
        <v>715</v>
      </c>
      <c r="C794" s="31" t="s">
        <v>716</v>
      </c>
      <c r="D794" s="28" t="s">
        <v>38</v>
      </c>
      <c r="E794" s="28">
        <v>115</v>
      </c>
      <c r="F794" s="36"/>
      <c r="G794" s="36">
        <f t="shared" si="46"/>
        <v>0</v>
      </c>
    </row>
    <row r="795" spans="1:7" s="10" customFormat="1" ht="15">
      <c r="A795" s="19" t="s">
        <v>931</v>
      </c>
      <c r="B795" s="102" t="s">
        <v>932</v>
      </c>
      <c r="C795" s="103"/>
      <c r="D795" s="20"/>
      <c r="E795" s="20"/>
      <c r="F795" s="21"/>
      <c r="G795" s="22">
        <f>SUM(G796:G824)</f>
        <v>0</v>
      </c>
    </row>
    <row r="796" spans="1:7" s="29" customFormat="1" ht="25.5">
      <c r="A796" s="26" t="s">
        <v>933</v>
      </c>
      <c r="B796" s="27" t="s">
        <v>713</v>
      </c>
      <c r="C796" s="31" t="s">
        <v>717</v>
      </c>
      <c r="D796" s="28" t="s">
        <v>12</v>
      </c>
      <c r="E796" s="28">
        <v>15</v>
      </c>
      <c r="F796" s="36"/>
      <c r="G796" s="36">
        <f t="shared" si="46"/>
        <v>0</v>
      </c>
    </row>
    <row r="797" spans="1:7" s="29" customFormat="1" ht="12.75">
      <c r="A797" s="26" t="s">
        <v>934</v>
      </c>
      <c r="B797" s="27" t="s">
        <v>718</v>
      </c>
      <c r="C797" s="31" t="s">
        <v>719</v>
      </c>
      <c r="D797" s="28" t="s">
        <v>12</v>
      </c>
      <c r="E797" s="28">
        <v>16</v>
      </c>
      <c r="F797" s="36"/>
      <c r="G797" s="36">
        <f t="shared" si="46"/>
        <v>0</v>
      </c>
    </row>
    <row r="798" spans="1:7" s="29" customFormat="1" ht="25.5">
      <c r="A798" s="26" t="s">
        <v>935</v>
      </c>
      <c r="B798" s="27" t="s">
        <v>713</v>
      </c>
      <c r="C798" s="31" t="s">
        <v>720</v>
      </c>
      <c r="D798" s="28" t="s">
        <v>12</v>
      </c>
      <c r="E798" s="28">
        <v>13</v>
      </c>
      <c r="F798" s="36"/>
      <c r="G798" s="36">
        <f t="shared" si="46"/>
        <v>0</v>
      </c>
    </row>
    <row r="799" spans="1:7" s="29" customFormat="1" ht="25.5">
      <c r="A799" s="26" t="s">
        <v>936</v>
      </c>
      <c r="B799" s="27" t="s">
        <v>721</v>
      </c>
      <c r="C799" s="31" t="s">
        <v>722</v>
      </c>
      <c r="D799" s="28" t="s">
        <v>12</v>
      </c>
      <c r="E799" s="28">
        <v>10</v>
      </c>
      <c r="F799" s="36"/>
      <c r="G799" s="36">
        <f t="shared" si="46"/>
        <v>0</v>
      </c>
    </row>
    <row r="800" spans="1:7" s="29" customFormat="1" ht="38.25">
      <c r="A800" s="26" t="s">
        <v>937</v>
      </c>
      <c r="B800" s="27" t="s">
        <v>723</v>
      </c>
      <c r="C800" s="31" t="s">
        <v>724</v>
      </c>
      <c r="D800" s="28" t="s">
        <v>12</v>
      </c>
      <c r="E800" s="28">
        <v>77</v>
      </c>
      <c r="F800" s="36"/>
      <c r="G800" s="36">
        <f t="shared" si="46"/>
        <v>0</v>
      </c>
    </row>
    <row r="801" spans="1:7" s="29" customFormat="1" ht="38.25">
      <c r="A801" s="26" t="s">
        <v>938</v>
      </c>
      <c r="B801" s="27" t="s">
        <v>723</v>
      </c>
      <c r="C801" s="31" t="s">
        <v>725</v>
      </c>
      <c r="D801" s="28" t="s">
        <v>12</v>
      </c>
      <c r="E801" s="28">
        <v>6</v>
      </c>
      <c r="F801" s="36"/>
      <c r="G801" s="36">
        <f t="shared" si="46"/>
        <v>0</v>
      </c>
    </row>
    <row r="802" spans="1:7" s="29" customFormat="1" ht="25.5">
      <c r="A802" s="26" t="s">
        <v>939</v>
      </c>
      <c r="B802" s="27" t="s">
        <v>726</v>
      </c>
      <c r="C802" s="31" t="s">
        <v>1862</v>
      </c>
      <c r="D802" s="28" t="s">
        <v>12</v>
      </c>
      <c r="E802" s="28">
        <v>411</v>
      </c>
      <c r="F802" s="36"/>
      <c r="G802" s="36">
        <f t="shared" si="46"/>
        <v>0</v>
      </c>
    </row>
    <row r="803" spans="1:7" s="29" customFormat="1" ht="38.25">
      <c r="A803" s="26" t="s">
        <v>940</v>
      </c>
      <c r="B803" s="27" t="s">
        <v>727</v>
      </c>
      <c r="C803" s="31" t="s">
        <v>728</v>
      </c>
      <c r="D803" s="28" t="s">
        <v>12</v>
      </c>
      <c r="E803" s="28">
        <v>137</v>
      </c>
      <c r="F803" s="36"/>
      <c r="G803" s="36">
        <f t="shared" si="46"/>
        <v>0</v>
      </c>
    </row>
    <row r="804" spans="1:7" s="29" customFormat="1" ht="12.75">
      <c r="A804" s="26" t="s">
        <v>941</v>
      </c>
      <c r="B804" s="27" t="s">
        <v>729</v>
      </c>
      <c r="C804" s="31" t="s">
        <v>730</v>
      </c>
      <c r="D804" s="28" t="s">
        <v>12</v>
      </c>
      <c r="E804" s="28">
        <v>137</v>
      </c>
      <c r="F804" s="36"/>
      <c r="G804" s="36">
        <f t="shared" si="46"/>
        <v>0</v>
      </c>
    </row>
    <row r="805" spans="1:7" s="29" customFormat="1" ht="25.5">
      <c r="A805" s="26" t="s">
        <v>942</v>
      </c>
      <c r="B805" s="27" t="s">
        <v>731</v>
      </c>
      <c r="C805" s="31" t="s">
        <v>732</v>
      </c>
      <c r="D805" s="28" t="s">
        <v>12</v>
      </c>
      <c r="E805" s="28">
        <v>2</v>
      </c>
      <c r="F805" s="36"/>
      <c r="G805" s="36">
        <f t="shared" si="46"/>
        <v>0</v>
      </c>
    </row>
    <row r="806" spans="1:7" s="29" customFormat="1" ht="25.5">
      <c r="A806" s="26" t="s">
        <v>943</v>
      </c>
      <c r="B806" s="27" t="s">
        <v>733</v>
      </c>
      <c r="C806" s="31" t="s">
        <v>734</v>
      </c>
      <c r="D806" s="28" t="s">
        <v>735</v>
      </c>
      <c r="E806" s="28">
        <v>411</v>
      </c>
      <c r="F806" s="36"/>
      <c r="G806" s="36">
        <f t="shared" si="46"/>
        <v>0</v>
      </c>
    </row>
    <row r="807" spans="1:7" s="29" customFormat="1" ht="25.5">
      <c r="A807" s="26" t="s">
        <v>944</v>
      </c>
      <c r="B807" s="27" t="s">
        <v>736</v>
      </c>
      <c r="C807" s="31" t="s">
        <v>737</v>
      </c>
      <c r="D807" s="28" t="s">
        <v>703</v>
      </c>
      <c r="E807" s="28">
        <v>21</v>
      </c>
      <c r="F807" s="36"/>
      <c r="G807" s="36">
        <f t="shared" si="46"/>
        <v>0</v>
      </c>
    </row>
    <row r="808" spans="1:7" s="29" customFormat="1" ht="12.75">
      <c r="A808" s="26" t="s">
        <v>945</v>
      </c>
      <c r="B808" s="27" t="s">
        <v>738</v>
      </c>
      <c r="C808" s="31" t="s">
        <v>739</v>
      </c>
      <c r="D808" s="28" t="s">
        <v>214</v>
      </c>
      <c r="E808" s="28">
        <v>44</v>
      </c>
      <c r="F808" s="36"/>
      <c r="G808" s="36">
        <f t="shared" si="46"/>
        <v>0</v>
      </c>
    </row>
    <row r="809" spans="1:7" s="29" customFormat="1" ht="12.75">
      <c r="A809" s="26" t="s">
        <v>946</v>
      </c>
      <c r="B809" s="27" t="s">
        <v>738</v>
      </c>
      <c r="C809" s="31" t="s">
        <v>740</v>
      </c>
      <c r="D809" s="28" t="s">
        <v>214</v>
      </c>
      <c r="E809" s="28">
        <v>15</v>
      </c>
      <c r="F809" s="36"/>
      <c r="G809" s="36">
        <f t="shared" si="46"/>
        <v>0</v>
      </c>
    </row>
    <row r="810" spans="1:7" s="29" customFormat="1" ht="12.75">
      <c r="A810" s="26" t="s">
        <v>947</v>
      </c>
      <c r="B810" s="27" t="s">
        <v>738</v>
      </c>
      <c r="C810" s="31" t="s">
        <v>741</v>
      </c>
      <c r="D810" s="28" t="s">
        <v>214</v>
      </c>
      <c r="E810" s="28">
        <v>18</v>
      </c>
      <c r="F810" s="36"/>
      <c r="G810" s="36">
        <f t="shared" si="46"/>
        <v>0</v>
      </c>
    </row>
    <row r="811" spans="1:7" s="29" customFormat="1" ht="12.75">
      <c r="A811" s="26" t="s">
        <v>948</v>
      </c>
      <c r="B811" s="27" t="s">
        <v>738</v>
      </c>
      <c r="C811" s="31" t="s">
        <v>742</v>
      </c>
      <c r="D811" s="28" t="s">
        <v>214</v>
      </c>
      <c r="E811" s="28">
        <v>106</v>
      </c>
      <c r="F811" s="36"/>
      <c r="G811" s="36">
        <f t="shared" si="46"/>
        <v>0</v>
      </c>
    </row>
    <row r="812" spans="1:7" s="29" customFormat="1" ht="25.5">
      <c r="A812" s="26" t="s">
        <v>949</v>
      </c>
      <c r="B812" s="27" t="s">
        <v>743</v>
      </c>
      <c r="C812" s="31" t="s">
        <v>744</v>
      </c>
      <c r="D812" s="28" t="s">
        <v>214</v>
      </c>
      <c r="E812" s="28">
        <v>11</v>
      </c>
      <c r="F812" s="36"/>
      <c r="G812" s="36">
        <f t="shared" si="46"/>
        <v>0</v>
      </c>
    </row>
    <row r="813" spans="1:7" s="29" customFormat="1" ht="25.5">
      <c r="A813" s="26" t="s">
        <v>950</v>
      </c>
      <c r="B813" s="27" t="s">
        <v>743</v>
      </c>
      <c r="C813" s="31" t="s">
        <v>745</v>
      </c>
      <c r="D813" s="28" t="s">
        <v>214</v>
      </c>
      <c r="E813" s="28">
        <v>13</v>
      </c>
      <c r="F813" s="36"/>
      <c r="G813" s="36">
        <f t="shared" si="46"/>
        <v>0</v>
      </c>
    </row>
    <row r="814" spans="1:7" s="29" customFormat="1" ht="25.5">
      <c r="A814" s="26" t="s">
        <v>951</v>
      </c>
      <c r="B814" s="27" t="s">
        <v>743</v>
      </c>
      <c r="C814" s="31" t="s">
        <v>746</v>
      </c>
      <c r="D814" s="28" t="s">
        <v>214</v>
      </c>
      <c r="E814" s="28">
        <v>5</v>
      </c>
      <c r="F814" s="36"/>
      <c r="G814" s="36">
        <f t="shared" si="46"/>
        <v>0</v>
      </c>
    </row>
    <row r="815" spans="1:7" s="29" customFormat="1" ht="25.5">
      <c r="A815" s="26" t="s">
        <v>952</v>
      </c>
      <c r="B815" s="27" t="s">
        <v>743</v>
      </c>
      <c r="C815" s="31" t="s">
        <v>746</v>
      </c>
      <c r="D815" s="28" t="s">
        <v>214</v>
      </c>
      <c r="E815" s="28">
        <v>14</v>
      </c>
      <c r="F815" s="36"/>
      <c r="G815" s="36">
        <f t="shared" si="46"/>
        <v>0</v>
      </c>
    </row>
    <row r="816" spans="1:7" s="29" customFormat="1" ht="25.5">
      <c r="A816" s="26" t="s">
        <v>953</v>
      </c>
      <c r="B816" s="27" t="s">
        <v>743</v>
      </c>
      <c r="C816" s="31" t="s">
        <v>747</v>
      </c>
      <c r="D816" s="28" t="s">
        <v>214</v>
      </c>
      <c r="E816" s="28">
        <v>4</v>
      </c>
      <c r="F816" s="36"/>
      <c r="G816" s="36">
        <f t="shared" si="46"/>
        <v>0</v>
      </c>
    </row>
    <row r="817" spans="1:7" s="29" customFormat="1" ht="25.5">
      <c r="A817" s="26" t="s">
        <v>954</v>
      </c>
      <c r="B817" s="27" t="s">
        <v>743</v>
      </c>
      <c r="C817" s="31" t="s">
        <v>748</v>
      </c>
      <c r="D817" s="28" t="s">
        <v>214</v>
      </c>
      <c r="E817" s="28">
        <v>3</v>
      </c>
      <c r="F817" s="36"/>
      <c r="G817" s="36">
        <f t="shared" si="46"/>
        <v>0</v>
      </c>
    </row>
    <row r="818" spans="1:7" s="29" customFormat="1" ht="25.5">
      <c r="A818" s="26" t="s">
        <v>955</v>
      </c>
      <c r="B818" s="27" t="s">
        <v>749</v>
      </c>
      <c r="C818" s="31" t="s">
        <v>750</v>
      </c>
      <c r="D818" s="28" t="s">
        <v>38</v>
      </c>
      <c r="E818" s="28">
        <v>288</v>
      </c>
      <c r="F818" s="36"/>
      <c r="G818" s="36">
        <f t="shared" si="46"/>
        <v>0</v>
      </c>
    </row>
    <row r="819" spans="1:7" s="29" customFormat="1" ht="25.5">
      <c r="A819" s="26" t="s">
        <v>956</v>
      </c>
      <c r="B819" s="27" t="s">
        <v>751</v>
      </c>
      <c r="C819" s="31" t="s">
        <v>752</v>
      </c>
      <c r="D819" s="28" t="s">
        <v>38</v>
      </c>
      <c r="E819" s="28">
        <v>650</v>
      </c>
      <c r="F819" s="36"/>
      <c r="G819" s="36">
        <f t="shared" si="46"/>
        <v>0</v>
      </c>
    </row>
    <row r="820" spans="1:7" s="29" customFormat="1" ht="25.5">
      <c r="A820" s="26" t="s">
        <v>957</v>
      </c>
      <c r="B820" s="27" t="s">
        <v>749</v>
      </c>
      <c r="C820" s="31" t="s">
        <v>753</v>
      </c>
      <c r="D820" s="28" t="s">
        <v>38</v>
      </c>
      <c r="E820" s="28">
        <v>430</v>
      </c>
      <c r="F820" s="36"/>
      <c r="G820" s="36">
        <f t="shared" si="46"/>
        <v>0</v>
      </c>
    </row>
    <row r="821" spans="1:7" s="29" customFormat="1" ht="25.5">
      <c r="A821" s="26" t="s">
        <v>958</v>
      </c>
      <c r="B821" s="27" t="s">
        <v>749</v>
      </c>
      <c r="C821" s="31" t="s">
        <v>754</v>
      </c>
      <c r="D821" s="28" t="s">
        <v>38</v>
      </c>
      <c r="E821" s="28">
        <v>36</v>
      </c>
      <c r="F821" s="36"/>
      <c r="G821" s="36">
        <f t="shared" si="46"/>
        <v>0</v>
      </c>
    </row>
    <row r="822" spans="1:7" s="29" customFormat="1" ht="25.5">
      <c r="A822" s="26" t="s">
        <v>959</v>
      </c>
      <c r="B822" s="27" t="s">
        <v>749</v>
      </c>
      <c r="C822" s="31" t="s">
        <v>755</v>
      </c>
      <c r="D822" s="28" t="s">
        <v>38</v>
      </c>
      <c r="E822" s="28">
        <v>35</v>
      </c>
      <c r="F822" s="36"/>
      <c r="G822" s="36">
        <f t="shared" si="46"/>
        <v>0</v>
      </c>
    </row>
    <row r="823" spans="1:7" s="29" customFormat="1" ht="25.5">
      <c r="A823" s="26" t="s">
        <v>960</v>
      </c>
      <c r="B823" s="27" t="s">
        <v>756</v>
      </c>
      <c r="C823" s="31" t="s">
        <v>757</v>
      </c>
      <c r="D823" s="28" t="s">
        <v>12</v>
      </c>
      <c r="E823" s="28">
        <v>6</v>
      </c>
      <c r="F823" s="36"/>
      <c r="G823" s="36">
        <f t="shared" si="46"/>
        <v>0</v>
      </c>
    </row>
    <row r="824" spans="1:7" s="29" customFormat="1" ht="25.5">
      <c r="A824" s="26" t="s">
        <v>961</v>
      </c>
      <c r="B824" s="27" t="s">
        <v>283</v>
      </c>
      <c r="C824" s="31" t="s">
        <v>1830</v>
      </c>
      <c r="D824" s="28" t="s">
        <v>214</v>
      </c>
      <c r="E824" s="28">
        <v>1</v>
      </c>
      <c r="F824" s="36"/>
      <c r="G824" s="36">
        <f t="shared" si="46"/>
        <v>0</v>
      </c>
    </row>
    <row r="825" spans="1:7" s="10" customFormat="1" ht="15">
      <c r="A825" s="19" t="s">
        <v>962</v>
      </c>
      <c r="B825" s="102" t="s">
        <v>963</v>
      </c>
      <c r="C825" s="103"/>
      <c r="D825" s="20"/>
      <c r="E825" s="20"/>
      <c r="F825" s="21"/>
      <c r="G825" s="22">
        <f>SUM(G826:G834)</f>
        <v>0</v>
      </c>
    </row>
    <row r="826" spans="1:7" s="29" customFormat="1" ht="25.5">
      <c r="A826" s="26" t="s">
        <v>964</v>
      </c>
      <c r="B826" s="27" t="s">
        <v>758</v>
      </c>
      <c r="C826" s="31" t="s">
        <v>759</v>
      </c>
      <c r="D826" s="28" t="s">
        <v>760</v>
      </c>
      <c r="E826" s="28">
        <v>10</v>
      </c>
      <c r="F826" s="36"/>
      <c r="G826" s="36">
        <f t="shared" si="46"/>
        <v>0</v>
      </c>
    </row>
    <row r="827" spans="1:7" s="29" customFormat="1" ht="12.75">
      <c r="A827" s="26" t="s">
        <v>965</v>
      </c>
      <c r="B827" s="27" t="s">
        <v>761</v>
      </c>
      <c r="C827" s="31" t="s">
        <v>762</v>
      </c>
      <c r="D827" s="28" t="s">
        <v>11</v>
      </c>
      <c r="E827" s="28">
        <v>27.2</v>
      </c>
      <c r="F827" s="36"/>
      <c r="G827" s="36">
        <f t="shared" si="46"/>
        <v>0</v>
      </c>
    </row>
    <row r="828" spans="1:7" s="29" customFormat="1" ht="25.5">
      <c r="A828" s="26" t="s">
        <v>966</v>
      </c>
      <c r="B828" s="27" t="s">
        <v>763</v>
      </c>
      <c r="C828" s="31" t="s">
        <v>764</v>
      </c>
      <c r="D828" s="28" t="s">
        <v>38</v>
      </c>
      <c r="E828" s="28">
        <v>85</v>
      </c>
      <c r="F828" s="36"/>
      <c r="G828" s="36">
        <f t="shared" si="46"/>
        <v>0</v>
      </c>
    </row>
    <row r="829" spans="1:7" s="29" customFormat="1" ht="12.75">
      <c r="A829" s="26" t="s">
        <v>967</v>
      </c>
      <c r="B829" s="27" t="s">
        <v>765</v>
      </c>
      <c r="C829" s="31" t="s">
        <v>766</v>
      </c>
      <c r="D829" s="28" t="s">
        <v>11</v>
      </c>
      <c r="E829" s="28">
        <v>27</v>
      </c>
      <c r="F829" s="36"/>
      <c r="G829" s="36">
        <f t="shared" si="46"/>
        <v>0</v>
      </c>
    </row>
    <row r="830" spans="1:7" s="29" customFormat="1" ht="25.5">
      <c r="A830" s="26" t="s">
        <v>968</v>
      </c>
      <c r="B830" s="27" t="s">
        <v>767</v>
      </c>
      <c r="C830" s="31" t="s">
        <v>768</v>
      </c>
      <c r="D830" s="28" t="s">
        <v>12</v>
      </c>
      <c r="E830" s="28">
        <v>4</v>
      </c>
      <c r="F830" s="36"/>
      <c r="G830" s="36">
        <f t="shared" si="46"/>
        <v>0</v>
      </c>
    </row>
    <row r="831" spans="1:7" s="29" customFormat="1" ht="12.75">
      <c r="A831" s="26" t="s">
        <v>969</v>
      </c>
      <c r="B831" s="27" t="s">
        <v>769</v>
      </c>
      <c r="C831" s="31" t="s">
        <v>770</v>
      </c>
      <c r="D831" s="28" t="s">
        <v>12</v>
      </c>
      <c r="E831" s="28">
        <v>4</v>
      </c>
      <c r="F831" s="36"/>
      <c r="G831" s="36">
        <f t="shared" si="46"/>
        <v>0</v>
      </c>
    </row>
    <row r="832" spans="1:7" s="29" customFormat="1" ht="38.25">
      <c r="A832" s="26" t="s">
        <v>970</v>
      </c>
      <c r="B832" s="27" t="s">
        <v>771</v>
      </c>
      <c r="C832" s="31" t="s">
        <v>772</v>
      </c>
      <c r="D832" s="28" t="s">
        <v>12</v>
      </c>
      <c r="E832" s="28">
        <v>4</v>
      </c>
      <c r="F832" s="36"/>
      <c r="G832" s="36">
        <f t="shared" si="46"/>
        <v>0</v>
      </c>
    </row>
    <row r="833" spans="1:7" s="29" customFormat="1" ht="25.5">
      <c r="A833" s="26" t="s">
        <v>971</v>
      </c>
      <c r="B833" s="27" t="s">
        <v>773</v>
      </c>
      <c r="C833" s="31" t="s">
        <v>774</v>
      </c>
      <c r="D833" s="28" t="s">
        <v>38</v>
      </c>
      <c r="E833" s="28">
        <v>90</v>
      </c>
      <c r="F833" s="36"/>
      <c r="G833" s="36">
        <f t="shared" si="46"/>
        <v>0</v>
      </c>
    </row>
    <row r="834" spans="1:7" s="29" customFormat="1" ht="12.75">
      <c r="A834" s="26" t="s">
        <v>972</v>
      </c>
      <c r="B834" s="27" t="s">
        <v>775</v>
      </c>
      <c r="C834" s="31" t="s">
        <v>776</v>
      </c>
      <c r="D834" s="28" t="s">
        <v>12</v>
      </c>
      <c r="E834" s="28">
        <v>4</v>
      </c>
      <c r="F834" s="36"/>
      <c r="G834" s="36">
        <f t="shared" si="46"/>
        <v>0</v>
      </c>
    </row>
    <row r="835" spans="1:7" s="10" customFormat="1" ht="15">
      <c r="A835" s="19" t="s">
        <v>974</v>
      </c>
      <c r="B835" s="102" t="s">
        <v>973</v>
      </c>
      <c r="C835" s="103"/>
      <c r="D835" s="20"/>
      <c r="E835" s="20"/>
      <c r="F835" s="21"/>
      <c r="G835" s="22">
        <f>SUM(G836:G846)</f>
        <v>0</v>
      </c>
    </row>
    <row r="836" spans="1:7" s="29" customFormat="1" ht="25.5">
      <c r="A836" s="26" t="s">
        <v>975</v>
      </c>
      <c r="B836" s="27" t="s">
        <v>777</v>
      </c>
      <c r="C836" s="31" t="s">
        <v>778</v>
      </c>
      <c r="D836" s="28" t="s">
        <v>38</v>
      </c>
      <c r="E836" s="28">
        <v>240</v>
      </c>
      <c r="F836" s="36"/>
      <c r="G836" s="36">
        <f t="shared" si="46"/>
        <v>0</v>
      </c>
    </row>
    <row r="837" spans="1:7" s="29" customFormat="1" ht="25.5">
      <c r="A837" s="26" t="s">
        <v>976</v>
      </c>
      <c r="B837" s="27" t="s">
        <v>779</v>
      </c>
      <c r="C837" s="31" t="s">
        <v>780</v>
      </c>
      <c r="D837" s="28" t="s">
        <v>38</v>
      </c>
      <c r="E837" s="28">
        <v>260</v>
      </c>
      <c r="F837" s="36"/>
      <c r="G837" s="36">
        <f t="shared" si="46"/>
        <v>0</v>
      </c>
    </row>
    <row r="838" spans="1:7" s="29" customFormat="1" ht="38.25">
      <c r="A838" s="26" t="s">
        <v>977</v>
      </c>
      <c r="B838" s="27" t="s">
        <v>781</v>
      </c>
      <c r="C838" s="31" t="s">
        <v>782</v>
      </c>
      <c r="D838" s="28" t="s">
        <v>38</v>
      </c>
      <c r="E838" s="28">
        <v>89</v>
      </c>
      <c r="F838" s="36"/>
      <c r="G838" s="36">
        <f t="shared" si="46"/>
        <v>0</v>
      </c>
    </row>
    <row r="839" spans="1:7" s="29" customFormat="1" ht="12.75">
      <c r="A839" s="26" t="s">
        <v>978</v>
      </c>
      <c r="B839" s="27" t="s">
        <v>783</v>
      </c>
      <c r="C839" s="31" t="s">
        <v>784</v>
      </c>
      <c r="D839" s="28" t="s">
        <v>38</v>
      </c>
      <c r="E839" s="28">
        <v>89</v>
      </c>
      <c r="F839" s="36"/>
      <c r="G839" s="36">
        <f t="shared" si="46"/>
        <v>0</v>
      </c>
    </row>
    <row r="840" spans="1:7" s="29" customFormat="1" ht="25.5">
      <c r="A840" s="26" t="s">
        <v>979</v>
      </c>
      <c r="B840" s="27" t="s">
        <v>785</v>
      </c>
      <c r="C840" s="31" t="s">
        <v>786</v>
      </c>
      <c r="D840" s="28" t="s">
        <v>12</v>
      </c>
      <c r="E840" s="28">
        <v>7</v>
      </c>
      <c r="F840" s="36"/>
      <c r="G840" s="36">
        <f t="shared" si="46"/>
        <v>0</v>
      </c>
    </row>
    <row r="841" spans="1:7" s="29" customFormat="1" ht="12.75">
      <c r="A841" s="26" t="s">
        <v>980</v>
      </c>
      <c r="B841" s="27" t="s">
        <v>787</v>
      </c>
      <c r="C841" s="31" t="s">
        <v>788</v>
      </c>
      <c r="D841" s="28" t="s">
        <v>12</v>
      </c>
      <c r="E841" s="28">
        <v>7</v>
      </c>
      <c r="F841" s="36"/>
      <c r="G841" s="36">
        <f t="shared" si="46"/>
        <v>0</v>
      </c>
    </row>
    <row r="842" spans="1:7" s="29" customFormat="1" ht="38.25">
      <c r="A842" s="26" t="s">
        <v>981</v>
      </c>
      <c r="B842" s="27" t="s">
        <v>789</v>
      </c>
      <c r="C842" s="31" t="s">
        <v>790</v>
      </c>
      <c r="D842" s="28" t="s">
        <v>12</v>
      </c>
      <c r="E842" s="28">
        <v>18</v>
      </c>
      <c r="F842" s="36"/>
      <c r="G842" s="36">
        <f t="shared" si="46"/>
        <v>0</v>
      </c>
    </row>
    <row r="843" spans="1:7" s="29" customFormat="1" ht="25.5">
      <c r="A843" s="26" t="s">
        <v>982</v>
      </c>
      <c r="B843" s="27" t="s">
        <v>791</v>
      </c>
      <c r="C843" s="31" t="s">
        <v>792</v>
      </c>
      <c r="D843" s="28" t="s">
        <v>38</v>
      </c>
      <c r="E843" s="28">
        <v>87</v>
      </c>
      <c r="F843" s="36"/>
      <c r="G843" s="36">
        <f t="shared" si="46"/>
        <v>0</v>
      </c>
    </row>
    <row r="844" spans="1:7" s="29" customFormat="1" ht="12.75">
      <c r="A844" s="26" t="s">
        <v>983</v>
      </c>
      <c r="B844" s="27" t="s">
        <v>793</v>
      </c>
      <c r="C844" s="31" t="s">
        <v>794</v>
      </c>
      <c r="D844" s="28" t="s">
        <v>214</v>
      </c>
      <c r="E844" s="28">
        <v>4</v>
      </c>
      <c r="F844" s="36"/>
      <c r="G844" s="36">
        <f t="shared" si="46"/>
        <v>0</v>
      </c>
    </row>
    <row r="845" spans="1:7" s="29" customFormat="1" ht="25.5">
      <c r="A845" s="26" t="s">
        <v>984</v>
      </c>
      <c r="B845" s="27" t="s">
        <v>795</v>
      </c>
      <c r="C845" s="31" t="s">
        <v>796</v>
      </c>
      <c r="D845" s="28" t="s">
        <v>214</v>
      </c>
      <c r="E845" s="28">
        <v>7</v>
      </c>
      <c r="F845" s="36"/>
      <c r="G845" s="36">
        <f t="shared" si="46"/>
        <v>0</v>
      </c>
    </row>
    <row r="846" spans="1:7" s="29" customFormat="1" ht="12.75">
      <c r="A846" s="26" t="s">
        <v>985</v>
      </c>
      <c r="B846" s="27" t="s">
        <v>283</v>
      </c>
      <c r="C846" s="31" t="s">
        <v>797</v>
      </c>
      <c r="D846" s="28" t="s">
        <v>83</v>
      </c>
      <c r="E846" s="28">
        <v>1</v>
      </c>
      <c r="F846" s="36"/>
      <c r="G846" s="36">
        <f t="shared" si="46"/>
        <v>0</v>
      </c>
    </row>
    <row r="847" spans="1:7" s="10" customFormat="1" ht="15">
      <c r="A847" s="19" t="s">
        <v>987</v>
      </c>
      <c r="B847" s="102" t="s">
        <v>986</v>
      </c>
      <c r="C847" s="103"/>
      <c r="D847" s="20"/>
      <c r="E847" s="20"/>
      <c r="F847" s="21"/>
      <c r="G847" s="22">
        <f>SUM(G848:G861)</f>
        <v>0</v>
      </c>
    </row>
    <row r="848" spans="1:7" s="29" customFormat="1" ht="12.75">
      <c r="A848" s="26" t="s">
        <v>988</v>
      </c>
      <c r="B848" s="27" t="s">
        <v>798</v>
      </c>
      <c r="C848" s="31" t="s">
        <v>799</v>
      </c>
      <c r="D848" s="28" t="s">
        <v>12</v>
      </c>
      <c r="E848" s="28">
        <v>1</v>
      </c>
      <c r="F848" s="36"/>
      <c r="G848" s="36">
        <f t="shared" si="46"/>
        <v>0</v>
      </c>
    </row>
    <row r="849" spans="1:7" s="29" customFormat="1" ht="25.5">
      <c r="A849" s="26" t="s">
        <v>989</v>
      </c>
      <c r="B849" s="27" t="s">
        <v>756</v>
      </c>
      <c r="C849" s="31" t="s">
        <v>1863</v>
      </c>
      <c r="D849" s="28" t="s">
        <v>12</v>
      </c>
      <c r="E849" s="28">
        <v>1</v>
      </c>
      <c r="F849" s="36"/>
      <c r="G849" s="36">
        <f t="shared" si="46"/>
        <v>0</v>
      </c>
    </row>
    <row r="850" spans="1:7" s="29" customFormat="1" ht="12.75">
      <c r="A850" s="26" t="s">
        <v>990</v>
      </c>
      <c r="B850" s="27" t="s">
        <v>800</v>
      </c>
      <c r="C850" s="31" t="s">
        <v>1864</v>
      </c>
      <c r="D850" s="28" t="s">
        <v>12</v>
      </c>
      <c r="E850" s="28">
        <v>1</v>
      </c>
      <c r="F850" s="36"/>
      <c r="G850" s="36">
        <f t="shared" ref="G850:G872" si="47">E850*F850</f>
        <v>0</v>
      </c>
    </row>
    <row r="851" spans="1:7" s="29" customFormat="1" ht="25.5">
      <c r="A851" s="26" t="s">
        <v>991</v>
      </c>
      <c r="B851" s="27" t="s">
        <v>801</v>
      </c>
      <c r="C851" s="31" t="s">
        <v>1865</v>
      </c>
      <c r="D851" s="28" t="s">
        <v>12</v>
      </c>
      <c r="E851" s="28">
        <v>2</v>
      </c>
      <c r="F851" s="36"/>
      <c r="G851" s="36">
        <f t="shared" si="47"/>
        <v>0</v>
      </c>
    </row>
    <row r="852" spans="1:7" s="29" customFormat="1" ht="25.5">
      <c r="A852" s="26" t="s">
        <v>992</v>
      </c>
      <c r="B852" s="27" t="s">
        <v>801</v>
      </c>
      <c r="C852" s="31" t="s">
        <v>1866</v>
      </c>
      <c r="D852" s="28" t="s">
        <v>12</v>
      </c>
      <c r="E852" s="28">
        <v>1</v>
      </c>
      <c r="F852" s="36"/>
      <c r="G852" s="36">
        <f t="shared" si="47"/>
        <v>0</v>
      </c>
    </row>
    <row r="853" spans="1:7" s="29" customFormat="1" ht="25.5">
      <c r="A853" s="26" t="s">
        <v>993</v>
      </c>
      <c r="B853" s="27" t="s">
        <v>802</v>
      </c>
      <c r="C853" s="31" t="s">
        <v>803</v>
      </c>
      <c r="D853" s="28" t="s">
        <v>12</v>
      </c>
      <c r="E853" s="28">
        <v>2</v>
      </c>
      <c r="F853" s="36"/>
      <c r="G853" s="36">
        <f t="shared" si="47"/>
        <v>0</v>
      </c>
    </row>
    <row r="854" spans="1:7" s="29" customFormat="1" ht="25.5">
      <c r="A854" s="26" t="s">
        <v>994</v>
      </c>
      <c r="B854" s="27" t="s">
        <v>749</v>
      </c>
      <c r="C854" s="31" t="s">
        <v>804</v>
      </c>
      <c r="D854" s="28" t="s">
        <v>38</v>
      </c>
      <c r="E854" s="28">
        <v>41</v>
      </c>
      <c r="F854" s="36"/>
      <c r="G854" s="36">
        <f t="shared" si="47"/>
        <v>0</v>
      </c>
    </row>
    <row r="855" spans="1:7" s="29" customFormat="1" ht="25.5">
      <c r="A855" s="26" t="s">
        <v>995</v>
      </c>
      <c r="B855" s="27" t="s">
        <v>749</v>
      </c>
      <c r="C855" s="31" t="s">
        <v>805</v>
      </c>
      <c r="D855" s="28" t="s">
        <v>38</v>
      </c>
      <c r="E855" s="28">
        <v>72</v>
      </c>
      <c r="F855" s="36"/>
      <c r="G855" s="36">
        <f t="shared" si="47"/>
        <v>0</v>
      </c>
    </row>
    <row r="856" spans="1:7" s="29" customFormat="1" ht="25.5">
      <c r="A856" s="26" t="s">
        <v>996</v>
      </c>
      <c r="B856" s="27" t="s">
        <v>749</v>
      </c>
      <c r="C856" s="31" t="s">
        <v>806</v>
      </c>
      <c r="D856" s="28" t="s">
        <v>38</v>
      </c>
      <c r="E856" s="28">
        <v>33</v>
      </c>
      <c r="F856" s="36"/>
      <c r="G856" s="36">
        <f t="shared" si="47"/>
        <v>0</v>
      </c>
    </row>
    <row r="857" spans="1:7" s="29" customFormat="1" ht="38.25">
      <c r="A857" s="26" t="s">
        <v>997</v>
      </c>
      <c r="B857" s="27" t="s">
        <v>807</v>
      </c>
      <c r="C857" s="31" t="s">
        <v>808</v>
      </c>
      <c r="D857" s="28" t="s">
        <v>38</v>
      </c>
      <c r="E857" s="28">
        <v>110</v>
      </c>
      <c r="F857" s="36"/>
      <c r="G857" s="36">
        <f t="shared" si="47"/>
        <v>0</v>
      </c>
    </row>
    <row r="858" spans="1:7" s="29" customFormat="1" ht="25.5">
      <c r="A858" s="26" t="s">
        <v>998</v>
      </c>
      <c r="B858" s="27" t="s">
        <v>736</v>
      </c>
      <c r="C858" s="31" t="s">
        <v>737</v>
      </c>
      <c r="D858" s="28" t="s">
        <v>703</v>
      </c>
      <c r="E858" s="28">
        <v>3</v>
      </c>
      <c r="F858" s="36"/>
      <c r="G858" s="36">
        <f t="shared" si="47"/>
        <v>0</v>
      </c>
    </row>
    <row r="859" spans="1:7" s="29" customFormat="1" ht="25.5">
      <c r="A859" s="26" t="s">
        <v>999</v>
      </c>
      <c r="B859" s="27" t="s">
        <v>809</v>
      </c>
      <c r="C859" s="31" t="s">
        <v>1867</v>
      </c>
      <c r="D859" s="28" t="s">
        <v>12</v>
      </c>
      <c r="E859" s="28">
        <v>1</v>
      </c>
      <c r="F859" s="36"/>
      <c r="G859" s="36">
        <f t="shared" si="47"/>
        <v>0</v>
      </c>
    </row>
    <row r="860" spans="1:7" s="29" customFormat="1" ht="25.5">
      <c r="A860" s="26" t="s">
        <v>1000</v>
      </c>
      <c r="B860" s="27" t="s">
        <v>810</v>
      </c>
      <c r="C860" s="31" t="s">
        <v>1868</v>
      </c>
      <c r="D860" s="28" t="s">
        <v>12</v>
      </c>
      <c r="E860" s="28">
        <v>1</v>
      </c>
      <c r="F860" s="36"/>
      <c r="G860" s="36">
        <f t="shared" si="47"/>
        <v>0</v>
      </c>
    </row>
    <row r="861" spans="1:7" s="29" customFormat="1" ht="25.5">
      <c r="A861" s="26" t="s">
        <v>1001</v>
      </c>
      <c r="B861" s="27" t="s">
        <v>811</v>
      </c>
      <c r="C861" s="31" t="s">
        <v>812</v>
      </c>
      <c r="D861" s="28" t="s">
        <v>813</v>
      </c>
      <c r="E861" s="28">
        <v>1</v>
      </c>
      <c r="F861" s="36"/>
      <c r="G861" s="36">
        <f t="shared" si="47"/>
        <v>0</v>
      </c>
    </row>
    <row r="862" spans="1:7" s="10" customFormat="1" ht="15">
      <c r="A862" s="19" t="s">
        <v>1002</v>
      </c>
      <c r="B862" s="102" t="s">
        <v>1003</v>
      </c>
      <c r="C862" s="103"/>
      <c r="D862" s="20"/>
      <c r="E862" s="20"/>
      <c r="F862" s="21"/>
      <c r="G862" s="22">
        <f>SUM(G863:G872)</f>
        <v>0</v>
      </c>
    </row>
    <row r="863" spans="1:7" s="29" customFormat="1" ht="12.75">
      <c r="A863" s="26" t="s">
        <v>1004</v>
      </c>
      <c r="B863" s="27" t="s">
        <v>814</v>
      </c>
      <c r="C863" s="31" t="s">
        <v>815</v>
      </c>
      <c r="D863" s="28" t="s">
        <v>12</v>
      </c>
      <c r="E863" s="28">
        <v>1</v>
      </c>
      <c r="F863" s="36"/>
      <c r="G863" s="36">
        <f t="shared" si="47"/>
        <v>0</v>
      </c>
    </row>
    <row r="864" spans="1:7" s="29" customFormat="1" ht="12.75">
      <c r="A864" s="26" t="s">
        <v>1005</v>
      </c>
      <c r="B864" s="27" t="s">
        <v>816</v>
      </c>
      <c r="C864" s="31" t="s">
        <v>817</v>
      </c>
      <c r="D864" s="28" t="s">
        <v>12</v>
      </c>
      <c r="E864" s="28">
        <v>5</v>
      </c>
      <c r="F864" s="36"/>
      <c r="G864" s="36">
        <f t="shared" si="47"/>
        <v>0</v>
      </c>
    </row>
    <row r="865" spans="1:7" s="29" customFormat="1" ht="12.75">
      <c r="A865" s="26" t="s">
        <v>1006</v>
      </c>
      <c r="B865" s="27" t="s">
        <v>818</v>
      </c>
      <c r="C865" s="31" t="s">
        <v>819</v>
      </c>
      <c r="D865" s="28" t="s">
        <v>820</v>
      </c>
      <c r="E865" s="28">
        <v>13</v>
      </c>
      <c r="F865" s="36"/>
      <c r="G865" s="36">
        <f t="shared" si="47"/>
        <v>0</v>
      </c>
    </row>
    <row r="866" spans="1:7" s="29" customFormat="1" ht="12.75">
      <c r="A866" s="26" t="s">
        <v>1007</v>
      </c>
      <c r="B866" s="27" t="s">
        <v>821</v>
      </c>
      <c r="C866" s="31" t="s">
        <v>822</v>
      </c>
      <c r="D866" s="28" t="s">
        <v>820</v>
      </c>
      <c r="E866" s="28">
        <v>36</v>
      </c>
      <c r="F866" s="36"/>
      <c r="G866" s="36">
        <f t="shared" si="47"/>
        <v>0</v>
      </c>
    </row>
    <row r="867" spans="1:7" s="29" customFormat="1" ht="25.5">
      <c r="A867" s="26" t="s">
        <v>1008</v>
      </c>
      <c r="B867" s="27" t="s">
        <v>823</v>
      </c>
      <c r="C867" s="31" t="s">
        <v>824</v>
      </c>
      <c r="D867" s="28" t="s">
        <v>648</v>
      </c>
      <c r="E867" s="28">
        <v>11</v>
      </c>
      <c r="F867" s="36"/>
      <c r="G867" s="36">
        <f t="shared" si="47"/>
        <v>0</v>
      </c>
    </row>
    <row r="868" spans="1:7" s="29" customFormat="1" ht="25.5">
      <c r="A868" s="26" t="s">
        <v>1009</v>
      </c>
      <c r="B868" s="27" t="s">
        <v>825</v>
      </c>
      <c r="C868" s="31" t="s">
        <v>826</v>
      </c>
      <c r="D868" s="28" t="s">
        <v>648</v>
      </c>
      <c r="E868" s="28">
        <v>30</v>
      </c>
      <c r="F868" s="36"/>
      <c r="G868" s="36">
        <f t="shared" si="47"/>
        <v>0</v>
      </c>
    </row>
    <row r="869" spans="1:7" s="29" customFormat="1" ht="25.5">
      <c r="A869" s="26" t="s">
        <v>1010</v>
      </c>
      <c r="B869" s="27" t="s">
        <v>827</v>
      </c>
      <c r="C869" s="31" t="s">
        <v>828</v>
      </c>
      <c r="D869" s="28" t="s">
        <v>648</v>
      </c>
      <c r="E869" s="28">
        <v>2</v>
      </c>
      <c r="F869" s="36"/>
      <c r="G869" s="36">
        <f t="shared" si="47"/>
        <v>0</v>
      </c>
    </row>
    <row r="870" spans="1:7" s="29" customFormat="1" ht="25.5">
      <c r="A870" s="26" t="s">
        <v>1011</v>
      </c>
      <c r="B870" s="27" t="s">
        <v>829</v>
      </c>
      <c r="C870" s="31" t="s">
        <v>830</v>
      </c>
      <c r="D870" s="28" t="s">
        <v>648</v>
      </c>
      <c r="E870" s="28">
        <v>6</v>
      </c>
      <c r="F870" s="36"/>
      <c r="G870" s="36">
        <f t="shared" si="47"/>
        <v>0</v>
      </c>
    </row>
    <row r="871" spans="1:7" s="29" customFormat="1" ht="25.5">
      <c r="A871" s="26" t="s">
        <v>1012</v>
      </c>
      <c r="B871" s="27" t="s">
        <v>831</v>
      </c>
      <c r="C871" s="31" t="s">
        <v>832</v>
      </c>
      <c r="D871" s="28" t="s">
        <v>833</v>
      </c>
      <c r="E871" s="28">
        <v>14</v>
      </c>
      <c r="F871" s="36"/>
      <c r="G871" s="36">
        <f t="shared" si="47"/>
        <v>0</v>
      </c>
    </row>
    <row r="872" spans="1:7" s="29" customFormat="1" ht="25.5">
      <c r="A872" s="26" t="s">
        <v>1013</v>
      </c>
      <c r="B872" s="27" t="s">
        <v>834</v>
      </c>
      <c r="C872" s="31" t="s">
        <v>835</v>
      </c>
      <c r="D872" s="28" t="s">
        <v>833</v>
      </c>
      <c r="E872" s="28">
        <v>28</v>
      </c>
      <c r="F872" s="36"/>
      <c r="G872" s="36">
        <f t="shared" si="47"/>
        <v>0</v>
      </c>
    </row>
    <row r="873" spans="1:7" s="10" customFormat="1" ht="15">
      <c r="A873" s="19" t="s">
        <v>1014</v>
      </c>
      <c r="B873" s="102" t="s">
        <v>1015</v>
      </c>
      <c r="C873" s="103"/>
      <c r="D873" s="20"/>
      <c r="E873" s="20"/>
      <c r="F873" s="21"/>
      <c r="G873" s="22">
        <f>G874+G879+G885</f>
        <v>0</v>
      </c>
    </row>
    <row r="874" spans="1:7" s="10" customFormat="1" ht="15">
      <c r="A874" s="32" t="s">
        <v>1016</v>
      </c>
      <c r="B874" s="116" t="s">
        <v>1015</v>
      </c>
      <c r="C874" s="117"/>
      <c r="D874" s="33"/>
      <c r="E874" s="33"/>
      <c r="F874" s="34"/>
      <c r="G874" s="35">
        <f>SUM(G875:G878)</f>
        <v>0</v>
      </c>
    </row>
    <row r="875" spans="1:7" s="29" customFormat="1" ht="12.75">
      <c r="A875" s="26" t="s">
        <v>1017</v>
      </c>
      <c r="B875" s="27" t="s">
        <v>836</v>
      </c>
      <c r="C875" s="31" t="s">
        <v>837</v>
      </c>
      <c r="D875" s="28" t="s">
        <v>12</v>
      </c>
      <c r="E875" s="28">
        <v>3</v>
      </c>
      <c r="F875" s="36"/>
      <c r="G875" s="36">
        <f t="shared" ref="G875:G887" si="48">E875*F875</f>
        <v>0</v>
      </c>
    </row>
    <row r="876" spans="1:7" s="29" customFormat="1" ht="25.5">
      <c r="A876" s="26" t="s">
        <v>1018</v>
      </c>
      <c r="B876" s="27" t="s">
        <v>733</v>
      </c>
      <c r="C876" s="31" t="s">
        <v>734</v>
      </c>
      <c r="D876" s="28" t="s">
        <v>735</v>
      </c>
      <c r="E876" s="28">
        <v>14</v>
      </c>
      <c r="F876" s="36"/>
      <c r="G876" s="36">
        <f t="shared" si="48"/>
        <v>0</v>
      </c>
    </row>
    <row r="877" spans="1:7" s="29" customFormat="1" ht="12.75">
      <c r="A877" s="26" t="s">
        <v>1019</v>
      </c>
      <c r="B877" s="27" t="s">
        <v>838</v>
      </c>
      <c r="C877" s="31" t="s">
        <v>839</v>
      </c>
      <c r="D877" s="28" t="s">
        <v>38</v>
      </c>
      <c r="E877" s="28">
        <v>15</v>
      </c>
      <c r="F877" s="36"/>
      <c r="G877" s="36">
        <f t="shared" si="48"/>
        <v>0</v>
      </c>
    </row>
    <row r="878" spans="1:7" s="29" customFormat="1" ht="25.5">
      <c r="A878" s="26" t="s">
        <v>1020</v>
      </c>
      <c r="B878" s="27" t="s">
        <v>749</v>
      </c>
      <c r="C878" s="31" t="s">
        <v>840</v>
      </c>
      <c r="D878" s="28" t="s">
        <v>38</v>
      </c>
      <c r="E878" s="28">
        <v>25</v>
      </c>
      <c r="F878" s="36"/>
      <c r="G878" s="36">
        <f t="shared" si="48"/>
        <v>0</v>
      </c>
    </row>
    <row r="879" spans="1:7" s="10" customFormat="1" ht="15">
      <c r="A879" s="32" t="s">
        <v>1021</v>
      </c>
      <c r="B879" s="116" t="s">
        <v>1022</v>
      </c>
      <c r="C879" s="117"/>
      <c r="D879" s="33"/>
      <c r="E879" s="33"/>
      <c r="F879" s="34"/>
      <c r="G879" s="35">
        <f>SUM(G880:G884)</f>
        <v>0</v>
      </c>
    </row>
    <row r="880" spans="1:7" s="29" customFormat="1" ht="25.5">
      <c r="A880" s="26" t="s">
        <v>1023</v>
      </c>
      <c r="B880" s="27" t="s">
        <v>749</v>
      </c>
      <c r="C880" s="31" t="s">
        <v>840</v>
      </c>
      <c r="D880" s="28" t="s">
        <v>38</v>
      </c>
      <c r="E880" s="28">
        <v>150</v>
      </c>
      <c r="F880" s="36"/>
      <c r="G880" s="36">
        <f t="shared" si="48"/>
        <v>0</v>
      </c>
    </row>
    <row r="881" spans="1:7" s="29" customFormat="1" ht="25.5">
      <c r="A881" s="26" t="s">
        <v>1024</v>
      </c>
      <c r="B881" s="27" t="s">
        <v>733</v>
      </c>
      <c r="C881" s="31" t="s">
        <v>734</v>
      </c>
      <c r="D881" s="28" t="s">
        <v>735</v>
      </c>
      <c r="E881" s="28">
        <v>14</v>
      </c>
      <c r="F881" s="36"/>
      <c r="G881" s="36">
        <f t="shared" si="48"/>
        <v>0</v>
      </c>
    </row>
    <row r="882" spans="1:7" s="29" customFormat="1" ht="12.75">
      <c r="A882" s="26" t="s">
        <v>1025</v>
      </c>
      <c r="B882" s="27" t="s">
        <v>841</v>
      </c>
      <c r="C882" s="31" t="s">
        <v>842</v>
      </c>
      <c r="D882" s="28" t="s">
        <v>12</v>
      </c>
      <c r="E882" s="28">
        <v>1</v>
      </c>
      <c r="F882" s="36"/>
      <c r="G882" s="36">
        <f t="shared" si="48"/>
        <v>0</v>
      </c>
    </row>
    <row r="883" spans="1:7" s="29" customFormat="1" ht="12.75">
      <c r="A883" s="26" t="s">
        <v>1026</v>
      </c>
      <c r="B883" s="27" t="s">
        <v>843</v>
      </c>
      <c r="C883" s="31" t="s">
        <v>844</v>
      </c>
      <c r="D883" s="28" t="s">
        <v>12</v>
      </c>
      <c r="E883" s="28">
        <v>1</v>
      </c>
      <c r="F883" s="36"/>
      <c r="G883" s="36">
        <f t="shared" si="48"/>
        <v>0</v>
      </c>
    </row>
    <row r="884" spans="1:7" s="29" customFormat="1" ht="12.75">
      <c r="A884" s="26" t="s">
        <v>1027</v>
      </c>
      <c r="B884" s="27" t="s">
        <v>845</v>
      </c>
      <c r="C884" s="31" t="s">
        <v>846</v>
      </c>
      <c r="D884" s="28" t="s">
        <v>12</v>
      </c>
      <c r="E884" s="28">
        <v>1</v>
      </c>
      <c r="F884" s="36"/>
      <c r="G884" s="36">
        <f t="shared" si="48"/>
        <v>0</v>
      </c>
    </row>
    <row r="885" spans="1:7" s="10" customFormat="1" ht="15">
      <c r="A885" s="32" t="s">
        <v>1028</v>
      </c>
      <c r="B885" s="116" t="s">
        <v>1022</v>
      </c>
      <c r="C885" s="117"/>
      <c r="D885" s="33"/>
      <c r="E885" s="33"/>
      <c r="F885" s="34"/>
      <c r="G885" s="35">
        <f>SUM(G886:G887)</f>
        <v>0</v>
      </c>
    </row>
    <row r="886" spans="1:7" s="29" customFormat="1" ht="25.5">
      <c r="A886" s="26" t="s">
        <v>1029</v>
      </c>
      <c r="B886" s="27" t="s">
        <v>847</v>
      </c>
      <c r="C886" s="31" t="s">
        <v>848</v>
      </c>
      <c r="D886" s="28" t="s">
        <v>12</v>
      </c>
      <c r="E886" s="28">
        <v>1</v>
      </c>
      <c r="F886" s="36"/>
      <c r="G886" s="36">
        <f t="shared" si="48"/>
        <v>0</v>
      </c>
    </row>
    <row r="887" spans="1:7" s="29" customFormat="1" ht="25.5">
      <c r="A887" s="26" t="s">
        <v>1030</v>
      </c>
      <c r="B887" s="27" t="s">
        <v>733</v>
      </c>
      <c r="C887" s="31" t="s">
        <v>734</v>
      </c>
      <c r="D887" s="28" t="s">
        <v>735</v>
      </c>
      <c r="E887" s="28">
        <v>14</v>
      </c>
      <c r="F887" s="36"/>
      <c r="G887" s="36">
        <f t="shared" si="48"/>
        <v>0</v>
      </c>
    </row>
    <row r="888" spans="1:7" s="13" customFormat="1" ht="15.75">
      <c r="A888" s="48"/>
      <c r="B888" s="11"/>
      <c r="C888" s="49"/>
      <c r="D888" s="122" t="s">
        <v>1734</v>
      </c>
      <c r="E888" s="123"/>
      <c r="F888" s="124"/>
      <c r="G888" s="12">
        <f>G6+G301+G334+G602+G725</f>
        <v>0</v>
      </c>
    </row>
    <row r="889" spans="1:7" s="13" customFormat="1" ht="15.75">
      <c r="A889" s="50"/>
      <c r="B889" s="14"/>
      <c r="C889" s="51"/>
      <c r="D889" s="15" t="s">
        <v>849</v>
      </c>
      <c r="E889" s="16"/>
      <c r="F889" s="17"/>
      <c r="G889" s="12">
        <f>G888*23%</f>
        <v>0</v>
      </c>
    </row>
    <row r="890" spans="1:7" s="13" customFormat="1" ht="15.75">
      <c r="A890" s="52"/>
      <c r="B890" s="18"/>
      <c r="C890" s="53"/>
      <c r="D890" s="122" t="s">
        <v>1735</v>
      </c>
      <c r="E890" s="123"/>
      <c r="F890" s="124"/>
      <c r="G890" s="12">
        <f>G888+G889</f>
        <v>0</v>
      </c>
    </row>
    <row r="891" spans="1:7">
      <c r="A891"/>
      <c r="B891"/>
      <c r="C891" s="54"/>
      <c r="D891"/>
      <c r="E891"/>
    </row>
    <row r="892" spans="1:7">
      <c r="A892"/>
      <c r="B892"/>
      <c r="C892" s="54"/>
      <c r="D892"/>
      <c r="E892"/>
    </row>
    <row r="893" spans="1:7" ht="32.25" customHeight="1">
      <c r="A893"/>
      <c r="B893"/>
      <c r="C893" s="54"/>
      <c r="D893" s="125" t="s">
        <v>1732</v>
      </c>
      <c r="E893" s="125"/>
      <c r="F893" s="125"/>
      <c r="G893" s="125"/>
    </row>
    <row r="894" spans="1:7">
      <c r="A894"/>
      <c r="B894"/>
      <c r="C894" s="54"/>
      <c r="D894" s="126" t="s">
        <v>1733</v>
      </c>
      <c r="E894" s="126"/>
      <c r="F894" s="126"/>
      <c r="G894" s="126"/>
    </row>
  </sheetData>
  <mergeCells count="114">
    <mergeCell ref="D890:F890"/>
    <mergeCell ref="D893:G893"/>
    <mergeCell ref="D894:G894"/>
    <mergeCell ref="B873:C873"/>
    <mergeCell ref="B874:C874"/>
    <mergeCell ref="B879:C879"/>
    <mergeCell ref="B885:C885"/>
    <mergeCell ref="D888:F888"/>
    <mergeCell ref="B795:C795"/>
    <mergeCell ref="B825:C825"/>
    <mergeCell ref="B835:C835"/>
    <mergeCell ref="B847:C847"/>
    <mergeCell ref="B862:C862"/>
    <mergeCell ref="B779:C779"/>
    <mergeCell ref="B781:C781"/>
    <mergeCell ref="B784:F784"/>
    <mergeCell ref="B785:C785"/>
    <mergeCell ref="B764:F764"/>
    <mergeCell ref="B765:C765"/>
    <mergeCell ref="B768:C768"/>
    <mergeCell ref="B774:C774"/>
    <mergeCell ref="B778:F778"/>
    <mergeCell ref="A725:F725"/>
    <mergeCell ref="B726:F726"/>
    <mergeCell ref="B727:C727"/>
    <mergeCell ref="B739:C739"/>
    <mergeCell ref="B749:C749"/>
    <mergeCell ref="B653:C653"/>
    <mergeCell ref="B676:C676"/>
    <mergeCell ref="B698:F698"/>
    <mergeCell ref="B699:C699"/>
    <mergeCell ref="B708:C708"/>
    <mergeCell ref="B619:F619"/>
    <mergeCell ref="B620:C620"/>
    <mergeCell ref="B631:C631"/>
    <mergeCell ref="B641:F641"/>
    <mergeCell ref="B642:C642"/>
    <mergeCell ref="B595:C595"/>
    <mergeCell ref="A602:F602"/>
    <mergeCell ref="B603:F603"/>
    <mergeCell ref="B604:C604"/>
    <mergeCell ref="B614:C614"/>
    <mergeCell ref="B537:C537"/>
    <mergeCell ref="B547:C547"/>
    <mergeCell ref="B565:C565"/>
    <mergeCell ref="B576:C576"/>
    <mergeCell ref="B587:C587"/>
    <mergeCell ref="B481:F481"/>
    <mergeCell ref="B493:F493"/>
    <mergeCell ref="B494:C494"/>
    <mergeCell ref="B515:C515"/>
    <mergeCell ref="B527:C527"/>
    <mergeCell ref="B130:F130"/>
    <mergeCell ref="B148:F148"/>
    <mergeCell ref="B149:C149"/>
    <mergeCell ref="B170:C170"/>
    <mergeCell ref="B409:F409"/>
    <mergeCell ref="H428:N428"/>
    <mergeCell ref="H434:L434"/>
    <mergeCell ref="H435:L435"/>
    <mergeCell ref="B438:F438"/>
    <mergeCell ref="A334:F334"/>
    <mergeCell ref="B335:F335"/>
    <mergeCell ref="B336:C336"/>
    <mergeCell ref="B351:C351"/>
    <mergeCell ref="B395:C395"/>
    <mergeCell ref="B28:C28"/>
    <mergeCell ref="B71:C71"/>
    <mergeCell ref="B76:F76"/>
    <mergeCell ref="B79:F79"/>
    <mergeCell ref="B305:C305"/>
    <mergeCell ref="B314:C314"/>
    <mergeCell ref="B324:C324"/>
    <mergeCell ref="H328:L328"/>
    <mergeCell ref="B329:C329"/>
    <mergeCell ref="B61:C61"/>
    <mergeCell ref="B67:C67"/>
    <mergeCell ref="B68:C68"/>
    <mergeCell ref="B44:C44"/>
    <mergeCell ref="B51:C51"/>
    <mergeCell ref="B53:C53"/>
    <mergeCell ref="B56:C56"/>
    <mergeCell ref="B60:F60"/>
    <mergeCell ref="B188:C188"/>
    <mergeCell ref="B91:F91"/>
    <mergeCell ref="B92:C92"/>
    <mergeCell ref="B100:C100"/>
    <mergeCell ref="B105:F105"/>
    <mergeCell ref="B106:C106"/>
    <mergeCell ref="B118:C118"/>
    <mergeCell ref="B4:E4"/>
    <mergeCell ref="B287:C287"/>
    <mergeCell ref="A301:F301"/>
    <mergeCell ref="B302:F302"/>
    <mergeCell ref="B303:C303"/>
    <mergeCell ref="H40:M40"/>
    <mergeCell ref="H41:M41"/>
    <mergeCell ref="H43:M43"/>
    <mergeCell ref="H42:M42"/>
    <mergeCell ref="H50:M50"/>
    <mergeCell ref="B171:C171"/>
    <mergeCell ref="B85:F85"/>
    <mergeCell ref="B274:F274"/>
    <mergeCell ref="B194:F194"/>
    <mergeCell ref="B195:C195"/>
    <mergeCell ref="B196:C196"/>
    <mergeCell ref="B227:C227"/>
    <mergeCell ref="B251:C251"/>
    <mergeCell ref="B275:C275"/>
    <mergeCell ref="B39:C39"/>
    <mergeCell ref="A6:F6"/>
    <mergeCell ref="B7:F7"/>
    <mergeCell ref="B21:F21"/>
    <mergeCell ref="B27:F27"/>
  </mergeCells>
  <phoneticPr fontId="11" type="noConversion"/>
  <pageMargins left="0.7" right="0.7" top="0.75" bottom="0.75" header="0.3" footer="0.3"/>
  <pageSetup paperSize="9" scale="69" fitToHeight="0" orientation="portrait" r:id="rId1"/>
  <rowBreaks count="6" manualBreakCount="6">
    <brk id="273" max="6" man="1"/>
    <brk id="323" max="6" man="1"/>
    <brk id="589" max="6" man="1"/>
    <brk id="720" max="6" man="1"/>
    <brk id="783" max="6" man="1"/>
    <brk id="8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Podsumowanie koszt</vt:lpstr>
      <vt:lpstr>Roboty budowlane </vt:lpstr>
      <vt:lpstr>'Podsumowanie koszt'!Obszar_wydruku</vt:lpstr>
      <vt:lpstr>'Roboty budowlane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esprimo</dc:creator>
  <cp:lastModifiedBy>Kasia Michalak</cp:lastModifiedBy>
  <cp:lastPrinted>2021-06-30T05:50:50Z</cp:lastPrinted>
  <dcterms:created xsi:type="dcterms:W3CDTF">2019-11-21T19:44:10Z</dcterms:created>
  <dcterms:modified xsi:type="dcterms:W3CDTF">2021-07-08T09:43:46Z</dcterms:modified>
</cp:coreProperties>
</file>