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Referat Środków Zewnętrznych\_Zamówienia 2023 r\SZ.271.01.2023 Ubezpieczenie Gminy\10.  odpowiedź\"/>
    </mc:Choice>
  </mc:AlternateContent>
  <bookViews>
    <workbookView xWindow="0" yWindow="0" windowWidth="24000" windowHeight="9675"/>
  </bookViews>
  <sheets>
    <sheet name="1 - Wykaz jednostek" sheetId="1" r:id="rId1"/>
    <sheet name="2 - Mienie AR" sheetId="2" r:id="rId2"/>
    <sheet name="3 - Elektronika" sheetId="3" r:id="rId3"/>
    <sheet name="4 - Wykaz budynków" sheetId="4" r:id="rId4"/>
    <sheet name="5 - zabezpieczenia budynków " sheetId="9" r:id="rId5"/>
    <sheet name="5 - wykaz budowli" sheetId="5" r:id="rId6"/>
    <sheet name="6 - wykaz wiat" sheetId="6" r:id="rId7"/>
    <sheet name="7 - wykaz pojazdów" sheetId="7" r:id="rId8"/>
    <sheet name="8 - szkodowość" sheetId="8"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8" l="1"/>
  <c r="B26" i="8"/>
  <c r="D111" i="2"/>
  <c r="B8" i="8" l="1"/>
  <c r="B5" i="8"/>
  <c r="G5" i="8"/>
  <c r="L5" i="8"/>
  <c r="B6" i="8"/>
  <c r="L6" i="8"/>
  <c r="B7" i="8"/>
  <c r="L7" i="8"/>
  <c r="D8" i="8"/>
  <c r="G8" i="8"/>
  <c r="L8" i="8"/>
  <c r="N8" i="8"/>
  <c r="F89" i="5" l="1"/>
  <c r="F88" i="5"/>
  <c r="B17" i="9" l="1"/>
  <c r="D82" i="2" l="1"/>
  <c r="A195" i="2"/>
  <c r="D167" i="3" l="1"/>
  <c r="D157" i="3"/>
  <c r="D156" i="3"/>
  <c r="D156" i="2"/>
  <c r="D149" i="3"/>
  <c r="D148" i="3"/>
  <c r="D147" i="3"/>
  <c r="D146" i="3"/>
  <c r="D138" i="3"/>
  <c r="D137" i="3"/>
  <c r="D136" i="3"/>
  <c r="D126" i="3"/>
  <c r="D129" i="3"/>
  <c r="D128" i="3" l="1"/>
  <c r="D127" i="3"/>
  <c r="D99" i="3" l="1"/>
  <c r="D98" i="3"/>
  <c r="D97" i="3"/>
  <c r="D96" i="3"/>
  <c r="D95" i="3"/>
  <c r="D86" i="3"/>
  <c r="D87" i="3"/>
  <c r="D85" i="3"/>
  <c r="D83" i="2"/>
  <c r="D69" i="3"/>
  <c r="D70" i="3"/>
  <c r="D68" i="3"/>
  <c r="D54" i="3"/>
  <c r="D55" i="3" l="1"/>
  <c r="D56" i="3"/>
  <c r="A34" i="9"/>
  <c r="A33" i="9"/>
  <c r="A29" i="9"/>
  <c r="A28" i="9"/>
  <c r="A27" i="9"/>
  <c r="A26" i="9"/>
  <c r="A25" i="9"/>
  <c r="A24" i="9"/>
  <c r="A22" i="9"/>
  <c r="A16" i="9"/>
  <c r="A15" i="9"/>
  <c r="A13" i="9"/>
  <c r="A11" i="9"/>
  <c r="A9" i="9"/>
  <c r="A7" i="9"/>
  <c r="A2" i="9"/>
  <c r="D213" i="2"/>
  <c r="A181" i="3"/>
  <c r="D200" i="3"/>
  <c r="D199" i="3"/>
  <c r="B210" i="3"/>
  <c r="D209" i="3"/>
  <c r="D208" i="3"/>
  <c r="D207" i="3"/>
  <c r="D176" i="3"/>
  <c r="D175" i="3"/>
  <c r="D174" i="3"/>
  <c r="D166" i="3"/>
  <c r="D165" i="3"/>
  <c r="D119" i="3"/>
  <c r="D118" i="3"/>
  <c r="D117" i="3"/>
  <c r="D110" i="3"/>
  <c r="D108" i="3"/>
  <c r="D107" i="3"/>
  <c r="D106" i="3"/>
  <c r="D78" i="3"/>
  <c r="D71" i="3"/>
  <c r="D61" i="3"/>
  <c r="D10" i="3" s="1"/>
  <c r="D60" i="3"/>
  <c r="D59" i="3"/>
  <c r="D58" i="3"/>
  <c r="D57" i="3"/>
  <c r="D47" i="3"/>
  <c r="D46" i="3"/>
  <c r="D45" i="3"/>
  <c r="D38" i="3"/>
  <c r="D37" i="3"/>
  <c r="D36" i="3"/>
  <c r="D35" i="3"/>
  <c r="D24" i="3"/>
  <c r="D28" i="3"/>
  <c r="D9" i="3" s="1"/>
  <c r="D27" i="3"/>
  <c r="D26" i="3"/>
  <c r="D7" i="3" s="1"/>
  <c r="D25" i="3"/>
  <c r="D23" i="3"/>
  <c r="D22" i="3"/>
  <c r="C10" i="2"/>
  <c r="C9" i="2"/>
  <c r="C8" i="2"/>
  <c r="C6" i="2"/>
  <c r="C5" i="2"/>
  <c r="D212" i="2"/>
  <c r="D198" i="2"/>
  <c r="D197" i="2"/>
  <c r="D182" i="2"/>
  <c r="D181" i="2"/>
  <c r="D173" i="2"/>
  <c r="D172" i="2"/>
  <c r="D164" i="2"/>
  <c r="D163" i="2"/>
  <c r="D155" i="2"/>
  <c r="D154" i="2"/>
  <c r="D146" i="2"/>
  <c r="D145" i="2"/>
  <c r="D138" i="2"/>
  <c r="C7" i="2" s="1"/>
  <c r="D137" i="2"/>
  <c r="D136" i="2"/>
  <c r="D128" i="2"/>
  <c r="D127" i="2"/>
  <c r="D119" i="2"/>
  <c r="D118" i="2"/>
  <c r="D110" i="2"/>
  <c r="D109" i="2"/>
  <c r="D99" i="2"/>
  <c r="D91" i="2"/>
  <c r="D90" i="2"/>
  <c r="D81" i="2"/>
  <c r="D73" i="2"/>
  <c r="D72" i="2"/>
  <c r="D64" i="2"/>
  <c r="D56" i="2"/>
  <c r="D55" i="2"/>
  <c r="D45" i="2"/>
  <c r="D44" i="2"/>
  <c r="D43" i="2"/>
  <c r="A150" i="4"/>
  <c r="A148" i="4"/>
  <c r="A147" i="4"/>
  <c r="A143" i="4"/>
  <c r="A142" i="4"/>
  <c r="A141" i="4"/>
  <c r="A140" i="4"/>
  <c r="A139" i="4"/>
  <c r="A138" i="4"/>
  <c r="A136" i="4"/>
  <c r="A130" i="4"/>
  <c r="A129" i="4"/>
  <c r="A127" i="4"/>
  <c r="A125" i="4"/>
  <c r="A123" i="4"/>
  <c r="A121" i="4"/>
  <c r="A116" i="4"/>
  <c r="A2" i="4"/>
  <c r="F112" i="4"/>
  <c r="A188" i="3"/>
  <c r="B209" i="3"/>
  <c r="B208" i="3"/>
  <c r="B207" i="3"/>
  <c r="A205" i="3"/>
  <c r="A203" i="3"/>
  <c r="B201" i="3"/>
  <c r="B200" i="3"/>
  <c r="B199" i="3"/>
  <c r="A195" i="3"/>
  <c r="B191" i="3"/>
  <c r="B192" i="3"/>
  <c r="B190" i="3"/>
  <c r="A186" i="3"/>
  <c r="B183" i="3"/>
  <c r="A179" i="3"/>
  <c r="B175" i="3"/>
  <c r="B176" i="3"/>
  <c r="B174" i="3"/>
  <c r="A172" i="3"/>
  <c r="A170" i="3"/>
  <c r="B166" i="3"/>
  <c r="B167" i="3"/>
  <c r="B165" i="3"/>
  <c r="A163" i="3"/>
  <c r="A161" i="3"/>
  <c r="A154" i="3"/>
  <c r="B157" i="3"/>
  <c r="B158" i="3"/>
  <c r="B156" i="3"/>
  <c r="A152" i="3"/>
  <c r="B149" i="3"/>
  <c r="B148" i="3"/>
  <c r="B147" i="3"/>
  <c r="B146" i="3"/>
  <c r="A142" i="3"/>
  <c r="B139" i="3"/>
  <c r="B138" i="3"/>
  <c r="B137" i="3"/>
  <c r="B136" i="3"/>
  <c r="A134" i="3"/>
  <c r="A132" i="3"/>
  <c r="B129" i="3"/>
  <c r="A124" i="3"/>
  <c r="A122" i="3"/>
  <c r="B119" i="3"/>
  <c r="B118" i="3"/>
  <c r="B117" i="3"/>
  <c r="A115" i="3"/>
  <c r="A113" i="3"/>
  <c r="B107" i="3"/>
  <c r="B108" i="3"/>
  <c r="B109" i="3"/>
  <c r="B110" i="3"/>
  <c r="B106" i="3"/>
  <c r="A104" i="3"/>
  <c r="A102" i="3"/>
  <c r="B96" i="3"/>
  <c r="B97" i="3"/>
  <c r="B98" i="3"/>
  <c r="B95" i="3"/>
  <c r="A93" i="3"/>
  <c r="A91" i="3"/>
  <c r="B88" i="3"/>
  <c r="B86" i="3"/>
  <c r="B87" i="3"/>
  <c r="B85" i="3"/>
  <c r="A83" i="3"/>
  <c r="A81" i="3"/>
  <c r="B78" i="3"/>
  <c r="A76" i="3"/>
  <c r="A74" i="3"/>
  <c r="A66" i="3"/>
  <c r="A64" i="3"/>
  <c r="B61" i="3"/>
  <c r="B58" i="3"/>
  <c r="B59" i="3"/>
  <c r="B60" i="3"/>
  <c r="B57" i="3"/>
  <c r="B55" i="3"/>
  <c r="B69" i="3" s="1"/>
  <c r="B56" i="3"/>
  <c r="B70" i="3" s="1"/>
  <c r="B54" i="3"/>
  <c r="B68" i="3" s="1"/>
  <c r="A52" i="3"/>
  <c r="A50" i="3"/>
  <c r="B46" i="3"/>
  <c r="B47" i="3"/>
  <c r="B45" i="3"/>
  <c r="A43" i="3"/>
  <c r="A41" i="3"/>
  <c r="B36" i="3"/>
  <c r="B37" i="3"/>
  <c r="B38" i="3"/>
  <c r="B35" i="3"/>
  <c r="A33" i="3"/>
  <c r="A31" i="3"/>
  <c r="B28" i="3"/>
  <c r="B27" i="3"/>
  <c r="B26" i="3"/>
  <c r="B25" i="3"/>
  <c r="B71" i="3" s="1"/>
  <c r="B24" i="3"/>
  <c r="B23" i="3"/>
  <c r="B22" i="3"/>
  <c r="B126" i="3" s="1"/>
  <c r="A20" i="3"/>
  <c r="A18" i="3"/>
  <c r="B214" i="2"/>
  <c r="B213" i="2"/>
  <c r="B212" i="2"/>
  <c r="A210" i="2"/>
  <c r="A208" i="2"/>
  <c r="B205" i="2"/>
  <c r="A201" i="2"/>
  <c r="B198" i="2"/>
  <c r="B197" i="2"/>
  <c r="A193" i="2"/>
  <c r="A188" i="2"/>
  <c r="B190" i="2"/>
  <c r="A186" i="2"/>
  <c r="B183" i="2"/>
  <c r="B182" i="2"/>
  <c r="B181" i="2"/>
  <c r="A179" i="2"/>
  <c r="A177" i="2"/>
  <c r="B174" i="2"/>
  <c r="B173" i="2"/>
  <c r="B172" i="2"/>
  <c r="A170" i="2"/>
  <c r="A168" i="2"/>
  <c r="B165" i="2"/>
  <c r="B164" i="2"/>
  <c r="B163" i="2"/>
  <c r="A161" i="2"/>
  <c r="A159" i="2"/>
  <c r="B156" i="2"/>
  <c r="B155" i="2"/>
  <c r="B154" i="2"/>
  <c r="A150" i="2"/>
  <c r="B147" i="2"/>
  <c r="B146" i="2"/>
  <c r="B145" i="2"/>
  <c r="A143" i="2"/>
  <c r="A141" i="2"/>
  <c r="B138" i="2"/>
  <c r="B137" i="2"/>
  <c r="B136" i="2"/>
  <c r="A134" i="2"/>
  <c r="A132" i="2"/>
  <c r="B129" i="2"/>
  <c r="B128" i="2"/>
  <c r="B127" i="2"/>
  <c r="A125" i="2"/>
  <c r="A123" i="2"/>
  <c r="B120" i="2"/>
  <c r="B119" i="2"/>
  <c r="B118" i="2"/>
  <c r="A116" i="2"/>
  <c r="A114" i="2"/>
  <c r="B111" i="2"/>
  <c r="B110" i="2"/>
  <c r="B109" i="2"/>
  <c r="A107" i="2"/>
  <c r="A105" i="2"/>
  <c r="B102" i="2"/>
  <c r="B101" i="2"/>
  <c r="B100" i="2"/>
  <c r="B99" i="2"/>
  <c r="A97" i="2"/>
  <c r="A95" i="2"/>
  <c r="B92" i="2"/>
  <c r="B91" i="2"/>
  <c r="B90" i="2"/>
  <c r="A88" i="2"/>
  <c r="A86" i="2"/>
  <c r="B83" i="2"/>
  <c r="B82" i="2"/>
  <c r="B81" i="2"/>
  <c r="A79" i="2"/>
  <c r="A77" i="2"/>
  <c r="B74" i="2"/>
  <c r="B72" i="2"/>
  <c r="A70" i="2"/>
  <c r="A68" i="2"/>
  <c r="A62" i="2"/>
  <c r="A53" i="2"/>
  <c r="A60" i="2"/>
  <c r="B65" i="2"/>
  <c r="B64" i="2"/>
  <c r="B56" i="2"/>
  <c r="B57" i="2"/>
  <c r="B55" i="2"/>
  <c r="A39" i="2"/>
  <c r="A51" i="2"/>
  <c r="B48" i="2"/>
  <c r="B44" i="2"/>
  <c r="B45" i="2"/>
  <c r="B46" i="2"/>
  <c r="B47" i="2"/>
  <c r="B43" i="2"/>
  <c r="G21" i="1"/>
  <c r="A197" i="3" s="1"/>
  <c r="G15" i="1"/>
  <c r="A152" i="2" s="1"/>
  <c r="D3" i="3" l="1"/>
  <c r="D8" i="3"/>
  <c r="D5" i="3"/>
  <c r="D4" i="3"/>
  <c r="D6" i="3"/>
  <c r="C4" i="2"/>
  <c r="C3" i="2"/>
  <c r="A203" i="2"/>
  <c r="A144" i="3"/>
  <c r="B127" i="3"/>
  <c r="B128" i="3"/>
</calcChain>
</file>

<file path=xl/comments1.xml><?xml version="1.0" encoding="utf-8"?>
<comments xmlns="http://schemas.openxmlformats.org/spreadsheetml/2006/main">
  <authors>
    <author>KasiaM</author>
    <author>TomaszŁ</author>
  </authors>
  <commentList>
    <comment ref="I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E140" authorId="1" shapeId="0">
      <text>
        <r>
          <rPr>
            <b/>
            <sz val="9"/>
            <color indexed="81"/>
            <rFont val="Tahoma"/>
            <family val="2"/>
            <charset val="238"/>
          </rPr>
          <t>TomaszŁ:</t>
        </r>
        <r>
          <rPr>
            <sz val="9"/>
            <color indexed="81"/>
            <rFont val="Tahoma"/>
            <family val="2"/>
            <charset val="238"/>
          </rPr>
          <t xml:space="preserve">
na obecnej polisie jest rok 1973</t>
        </r>
      </text>
    </comment>
  </commentList>
</comments>
</file>

<file path=xl/comments2.xml><?xml version="1.0" encoding="utf-8"?>
<comments xmlns="http://schemas.openxmlformats.org/spreadsheetml/2006/main">
  <authors>
    <author>PrzemekB</author>
  </authors>
  <commentList>
    <comment ref="R29" authorId="0" shapeId="0">
      <text>
        <r>
          <rPr>
            <sz val="9"/>
            <color indexed="81"/>
            <rFont val="Tahoma"/>
            <family val="2"/>
            <charset val="238"/>
          </rPr>
          <t>np. Państwowa Straż Pożarna, zakładowa straż pożarna, portiernia, agencja ochrony mienia</t>
        </r>
      </text>
    </comment>
    <comment ref="R30" authorId="0" shapeId="0">
      <text>
        <r>
          <rPr>
            <sz val="9"/>
            <color indexed="81"/>
            <rFont val="Tahoma"/>
            <family val="2"/>
            <charset val="238"/>
          </rPr>
          <t>np. Państwowa Straż Pożarna, zakładowa straż pożarna, portiernia, agencja ochrony mienia</t>
        </r>
      </text>
    </comment>
    <comment ref="R31" authorId="0" shapeId="0">
      <text>
        <r>
          <rPr>
            <sz val="9"/>
            <color indexed="81"/>
            <rFont val="Tahoma"/>
            <family val="2"/>
            <charset val="238"/>
          </rPr>
          <t>np. Państwowa Straż Pożarna, zakładowa straż pożarna, portiernia, agencja ochrony mienia</t>
        </r>
      </text>
    </comment>
    <comment ref="R32" authorId="0" shapeId="0">
      <text>
        <r>
          <rPr>
            <sz val="9"/>
            <color indexed="81"/>
            <rFont val="Tahoma"/>
            <family val="2"/>
            <charset val="238"/>
          </rPr>
          <t>np. Państwowa Straż Pożarna, zakładowa straż pożarna, portiernia, agencja ochrony mienia</t>
        </r>
      </text>
    </comment>
  </commentList>
</comments>
</file>

<file path=xl/sharedStrings.xml><?xml version="1.0" encoding="utf-8"?>
<sst xmlns="http://schemas.openxmlformats.org/spreadsheetml/2006/main" count="2704" uniqueCount="734">
  <si>
    <t>Lp.</t>
  </si>
  <si>
    <t>Nazwa jednostki</t>
  </si>
  <si>
    <t>Siedziba</t>
  </si>
  <si>
    <t>REGON</t>
  </si>
  <si>
    <t>NIP</t>
  </si>
  <si>
    <t>PKD</t>
  </si>
  <si>
    <t>Miejsca ubezpieczenia</t>
  </si>
  <si>
    <t>Ilość pracowników</t>
  </si>
  <si>
    <t>Liczba uczniów</t>
  </si>
  <si>
    <t>Środki obrotowe</t>
  </si>
  <si>
    <t>Zbiory muzealne</t>
  </si>
  <si>
    <t>ul. Kościuszki 15A, 62- 100 Wągrowiec</t>
  </si>
  <si>
    <t>000526593</t>
  </si>
  <si>
    <t>84.11.Z</t>
  </si>
  <si>
    <t>UL. KOŚCIUSZKI 17, 62-100 WĄGROWIEC  - Urząd Stanu Cywilnego, Wydział Spraw Obywatelskich, UL. DWORCOWA 2, 62-100 WĄGROWIEC, Wydział Oświaty, Jednoosobowe stanowisko pracy ds. bezpieczeństwa i zarządzania kryzysowego</t>
  </si>
  <si>
    <t>-</t>
  </si>
  <si>
    <t>Szkoła Podstawowa nr 1 w Wągrowcu</t>
  </si>
  <si>
    <t>ul. Św. Wojciecha 20, 62-100 Wągrowiec</t>
  </si>
  <si>
    <t>766-199-68-91</t>
  </si>
  <si>
    <t>8520Z</t>
  </si>
  <si>
    <t>Miejska Biblioteka Publiczna</t>
  </si>
  <si>
    <t>ul. Średnia 18, 62-100 Wągrowiec</t>
  </si>
  <si>
    <t>007010415</t>
  </si>
  <si>
    <t>ul. Średnia 18, Filia Biblioteczna nr 1, ul. Os. Wschód 6, 62-100 Wągrowiec</t>
  </si>
  <si>
    <t>Miejski Dom Kultury w Wągrowcu</t>
  </si>
  <si>
    <t>ul. Kościuszki 55, 62-100 Wągrowiec</t>
  </si>
  <si>
    <t>000285267</t>
  </si>
  <si>
    <t>Miejski Ośrodek Pomocy Społecznej w Wągrowcu</t>
  </si>
  <si>
    <t>ul. Krótka 4 c, 62-100 Wągrowiec</t>
  </si>
  <si>
    <t>004612088</t>
  </si>
  <si>
    <t>766-16-09-173</t>
  </si>
  <si>
    <t>Miejski Ośrodek Profilaktyki i Rozwiązywania Problemów Alkoholowych</t>
  </si>
  <si>
    <t>ul. Lipowa 34, 62-100 Wągrowiec</t>
  </si>
  <si>
    <t>88.10.Z, 85.32.C</t>
  </si>
  <si>
    <t xml:space="preserve"> ul. Lipowa 34, 62-100 Wągrowiec, Teren Miasta Wągrowiec</t>
  </si>
  <si>
    <t>Muzeum Regionalne w Wągrowcu</t>
  </si>
  <si>
    <t>ul. Opacka 15, 62-100 Wągrowiec</t>
  </si>
  <si>
    <t>W związku z remontem siedziby Muzeum Regionalnego w Wągrowcu mienie Muzeum przechowywane jest w nastepujacych miejscach: 1) Wągrowiec (62-100) ul. Dworcowa 2, 2)  Muzeum Archeologiczne w Biskupinie Biskupin17 (88-410): 3) 5 szt. kontenerów przy budynku Muzeum  ul. Opacka15.</t>
  </si>
  <si>
    <t xml:space="preserve">Ośrodek Sportu i Rekreacji </t>
  </si>
  <si>
    <t>ul. Kościuszki 59, 62-100 Wągrowiec</t>
  </si>
  <si>
    <t>Przedszkole Nr 1 im. Jana Brzechwy w Wągrowcu</t>
  </si>
  <si>
    <t>ul. Kcyńska 61, 62-100 Wągrowiec</t>
  </si>
  <si>
    <t>Przedszkole Nr 2 w Wągrowcu im. Marii Konopnickiej</t>
  </si>
  <si>
    <t>ul. Powstańców Wielkopolskich 30, 62-100 Wągrowiec</t>
  </si>
  <si>
    <t>766-182-11-57</t>
  </si>
  <si>
    <t>85.30Z</t>
  </si>
  <si>
    <t>ul. Powstańców Wielkopolskich, 62-100 Wągrowiec</t>
  </si>
  <si>
    <t>Przedszkole Nr 3 w Wągrowcu</t>
  </si>
  <si>
    <t>ul. Cysterska 28, 62-100 Wągrowiec</t>
  </si>
  <si>
    <t>85.10Z</t>
  </si>
  <si>
    <t>Przedszkole Nr 6 im. Czerwonego Kapturka w Wągrowcu</t>
  </si>
  <si>
    <t>ul. Lipowa 36, 62-100 Wągrowiec</t>
  </si>
  <si>
    <t>766-16-11-425</t>
  </si>
  <si>
    <t>Przedszkole Nr 7 "Pod Grzybkiem" w Wągrowcu</t>
  </si>
  <si>
    <t>ul. Libelta 12a, 62-100 Wągrowiec</t>
  </si>
  <si>
    <t>766-161-14-31</t>
  </si>
  <si>
    <t>Szkoła Podstawowa Nr 2 im. Cystersów Wągrowieckich</t>
  </si>
  <si>
    <t>ul. Krótka 4, 62-100 Wągrowiec</t>
  </si>
  <si>
    <t>000701369</t>
  </si>
  <si>
    <t>Szkoła Podstawowa Nr 3 im. Mikołaja Kopernika</t>
  </si>
  <si>
    <t>ul. Klasztorna 19, 62- 100 Wągrowiec</t>
  </si>
  <si>
    <t>000701375</t>
  </si>
  <si>
    <t>85.20Z</t>
  </si>
  <si>
    <t>Szkoła Podstawowa Nr 4 im. Marii Skłodowskiej-Curie</t>
  </si>
  <si>
    <t>ul. Reja 10, 62-100 Wągrowiec</t>
  </si>
  <si>
    <t>000701398</t>
  </si>
  <si>
    <t>b/d</t>
  </si>
  <si>
    <t xml:space="preserve">Wielkopolskie Stowarzyszenie  Na Rzecz Chorych Niepełnosprawnych  i Ich Rodzin "Rehabilitacja" </t>
  </si>
  <si>
    <t>ul. Piaskowa 6, 62-100 Wągrowiec</t>
  </si>
  <si>
    <t>Ochotnicza Straż Pożarna w Wągrowcu</t>
  </si>
  <si>
    <t>ul. Powstańców Wielkopolskich 31A, 62-100 Wągrowiec</t>
  </si>
  <si>
    <t>Centrum Usług Wspólnych</t>
  </si>
  <si>
    <t>ul. Dworcowa 2, 62-100 Wągrowiec</t>
  </si>
  <si>
    <t>ul. Stanisława Mikołajczyka 25, 62-100 Wągrowiec</t>
  </si>
  <si>
    <t>88.91.Z</t>
  </si>
  <si>
    <t>UL. STANISŁAWA MIKOŁAJCZYKA 25, 62-100 WĄGROWIEC</t>
  </si>
  <si>
    <t>Łączne sumy ubezpieczenia</t>
  </si>
  <si>
    <t>Rodzaj mienia</t>
  </si>
  <si>
    <t>Suma ubezpieczenia</t>
  </si>
  <si>
    <t>1.</t>
  </si>
  <si>
    <t>2.</t>
  </si>
  <si>
    <t>3.</t>
  </si>
  <si>
    <t>4.</t>
  </si>
  <si>
    <t>5.</t>
  </si>
  <si>
    <t>6.</t>
  </si>
  <si>
    <t>7.</t>
  </si>
  <si>
    <t>8.</t>
  </si>
  <si>
    <t>Budynki</t>
  </si>
  <si>
    <t>Budowle, obiekty małej architektury (grupa 2 kśt)</t>
  </si>
  <si>
    <t>Wiaty przystankowe, rowerowe</t>
  </si>
  <si>
    <t>Wiata tunelu</t>
  </si>
  <si>
    <t>Wyposażenie, urządzenia i maszyny</t>
  </si>
  <si>
    <t>Zbiory muzealne (depozyty)</t>
  </si>
  <si>
    <t>Lampy solarne</t>
  </si>
  <si>
    <t>Pozostały przedmiot ubezpieczenia system pierwszego ryzyka</t>
  </si>
  <si>
    <t>9.</t>
  </si>
  <si>
    <t>10.</t>
  </si>
  <si>
    <t>11.</t>
  </si>
  <si>
    <t>12.</t>
  </si>
  <si>
    <t>13.</t>
  </si>
  <si>
    <t>Nakłady inwestycyjne/ adaptacyjne</t>
  </si>
  <si>
    <t>Gotówka i inne wartości pieniężne</t>
  </si>
  <si>
    <t>Środki niskocenne</t>
  </si>
  <si>
    <t>Ubezpieczenie wyposażenia jednostek OSP</t>
  </si>
  <si>
    <t>Ubezpieczenie systemu sieci teletechnicznej, deszczowej, wodociągowej, sanitarnej i kanalizacyjnej</t>
  </si>
  <si>
    <t>Mienie osób trzecich (rozumiane jako odrębne od mienia pracowniczego oraz uczniowskiego, wychowanków                                i podopiecznych)</t>
  </si>
  <si>
    <t>Znaki drogowe z konstrukcją wsporczą, elementy bezpieczeństwa ruchu drogowego, tablice  z nazwami ulic, słupy oświetleniowe, lampy, sygnalizacja świetlna, oświetlenie uliczne, ogrodzenia, wiaty, maszty flagowe, wyposażenie placów zabaw</t>
  </si>
  <si>
    <t>Limity kradzieżowe i przedmiotów szklanych</t>
  </si>
  <si>
    <t>Środki trwałe, w tym konto 013, maszyny, urządzenia i wyposażenie, mienie ruchome, sprzęt elektroniczny deklarowany do ubezpieczenia mienia od wszystkich ryzyk, środki niskocenne i zbiory biblioteczne, księgozbiory i zasoby archiwalne, a także zbiory muzealne oraz inne mienie ruchome ubezpieczonego</t>
  </si>
  <si>
    <t>Środki pieniężne od kradzieży z włamaniem</t>
  </si>
  <si>
    <t xml:space="preserve">Środki pieniężne od rabunku w lokalu </t>
  </si>
  <si>
    <t xml:space="preserve">Środki pieniężne w transporcie (teren RP) </t>
  </si>
  <si>
    <t>Mienie pracownicze, członków OSP, uczniowskie, wychowanków, podopiecznych</t>
  </si>
  <si>
    <t>Mienie osób trzecich (rozumiane jako odrębne od mienia pracowniczego, członków OSP oraz uczniowskiego, wychowanków i podopiecznych)</t>
  </si>
  <si>
    <t>Szyby i przedmioty szklane</t>
  </si>
  <si>
    <t>Ubezpieczający</t>
  </si>
  <si>
    <t>030237411</t>
  </si>
  <si>
    <t>L.p.</t>
  </si>
  <si>
    <t>Przedmiot ubezpieczenia</t>
  </si>
  <si>
    <t>Gmina Miejska Wągrowiec</t>
  </si>
  <si>
    <t>1A</t>
  </si>
  <si>
    <t>Ubezpieczony</t>
  </si>
  <si>
    <t>Urząd Miejski w Wągrowcu (w ramach mienia Urzędu Miasta w Wągrowcu ubezpieczone jest mienie Zakładu Gospodarki Mieszkaniowej w Wągrowcu)</t>
  </si>
  <si>
    <t>Budynek (pomieszczenie Powiatu Wągrowieckiego)</t>
  </si>
  <si>
    <t>ul. Klasztorna 19, 62-100 Wągrowiec 
ul. Letnia 1, 62-100 Wągrowiec</t>
  </si>
  <si>
    <t>Sprzęt stacjonarny</t>
  </si>
  <si>
    <t>Sprzęt przenośny</t>
  </si>
  <si>
    <t>Kserokopiarki, drukarki 3d</t>
  </si>
  <si>
    <t>Centrale telefoniczne, faksy i aparaty telefoniczne</t>
  </si>
  <si>
    <t>Monitoring, urządzenia alarmowe</t>
  </si>
  <si>
    <t>Klimatyzatory</t>
  </si>
  <si>
    <t>Serwery</t>
  </si>
  <si>
    <t>Pierwsze ryzyko</t>
  </si>
  <si>
    <t>Wymienne nośniki danych</t>
  </si>
  <si>
    <t>Koszty odtworzenia danych i oprogramowania</t>
  </si>
  <si>
    <t>Zwiększone koszty działalności</t>
  </si>
  <si>
    <t>Łączne sumy ubezpieczenia ubezpieczenie sprzętu elektronicznego od wszystkich ryzyk</t>
  </si>
  <si>
    <t>Projektory, obiektywy systemowe</t>
  </si>
  <si>
    <t>ul. Powstańców Wielkopolskich 31A, 62-100 Wagrowiec, teren Miasta Wągrowiec</t>
  </si>
  <si>
    <t>Jednostka orgnizacyjna</t>
  </si>
  <si>
    <t>Rodzaj budynku</t>
  </si>
  <si>
    <t xml:space="preserve">Lokalizacja </t>
  </si>
  <si>
    <t xml:space="preserve">Czy obiekt jest użytkowany </t>
  </si>
  <si>
    <t>Rok budowy</t>
  </si>
  <si>
    <t>Rodzaj wartości</t>
  </si>
  <si>
    <t>Czy została przeprowadzona okresowa kontrola stanu technicznego obiektu budowlanego zgodnie z art.. 62 ustawy Prawo Budowlane?</t>
  </si>
  <si>
    <t>Czy obiekt posiada sprawne urządzenia odgromowe?</t>
  </si>
  <si>
    <t xml:space="preserve">Konserwator zabytków </t>
  </si>
  <si>
    <t>Remonty</t>
  </si>
  <si>
    <t>Materiały konstrukcyjne</t>
  </si>
  <si>
    <t>Czy w konstrukcji budynku występują płyty warstwowe?</t>
  </si>
  <si>
    <t>użytkowe</t>
  </si>
  <si>
    <t>TAK</t>
  </si>
  <si>
    <t>Odtworzeniowa nowa</t>
  </si>
  <si>
    <t>NIE</t>
  </si>
  <si>
    <t>cegła</t>
  </si>
  <si>
    <t>betonowa</t>
  </si>
  <si>
    <t xml:space="preserve">drewniany </t>
  </si>
  <si>
    <t>dachówka</t>
  </si>
  <si>
    <t>papa</t>
  </si>
  <si>
    <t>mieszkalny</t>
  </si>
  <si>
    <t>drewniana</t>
  </si>
  <si>
    <t>drewniany</t>
  </si>
  <si>
    <t>mieszkalny / gospodarczy</t>
  </si>
  <si>
    <t>blacha</t>
  </si>
  <si>
    <t>enernit</t>
  </si>
  <si>
    <t>użytkowy</t>
  </si>
  <si>
    <t>eternit</t>
  </si>
  <si>
    <t>usługowy</t>
  </si>
  <si>
    <t>bd.</t>
  </si>
  <si>
    <t>blacha (płyta falista, papa)</t>
  </si>
  <si>
    <t>mieszkalno-usługowy</t>
  </si>
  <si>
    <t>Taszarowo 9</t>
  </si>
  <si>
    <t>płyta korytkowa</t>
  </si>
  <si>
    <t>administracyjny</t>
  </si>
  <si>
    <t>Księgowa brutto</t>
  </si>
  <si>
    <t>Powstańców Wlkp. 31 / Wieża-wspinalnia</t>
  </si>
  <si>
    <t>użytkowy - dom przedpogrzebowy</t>
  </si>
  <si>
    <t>administracyjno-socjalny</t>
  </si>
  <si>
    <t>żelbetowy</t>
  </si>
  <si>
    <t>uzytkowy budynek Dworca PKP</t>
  </si>
  <si>
    <t>użytkowy Budynek Restauracji</t>
  </si>
  <si>
    <t>żelbeton</t>
  </si>
  <si>
    <t>użytkowy - pawilon handlowy</t>
  </si>
  <si>
    <t xml:space="preserve">Murowane </t>
  </si>
  <si>
    <t>użytkowy/ szalet</t>
  </si>
  <si>
    <t>Wiaty przystankowe (3 sztuki)</t>
  </si>
  <si>
    <t>Rynek, Skocka, Gnieźnieńska</t>
  </si>
  <si>
    <t>Pawilon środkowy</t>
  </si>
  <si>
    <t>Wiata stanowiskowa</t>
  </si>
  <si>
    <t>Segment A - dydaktyczny</t>
  </si>
  <si>
    <t>ul. Św. Wojciecha 20</t>
  </si>
  <si>
    <t>Tak</t>
  </si>
  <si>
    <t>Cegła i beton</t>
  </si>
  <si>
    <t>Beton</t>
  </si>
  <si>
    <t>Papa</t>
  </si>
  <si>
    <t>Segment B - dydaktyczny</t>
  </si>
  <si>
    <t>2016 - elewacja</t>
  </si>
  <si>
    <t>Segment C - łącznik</t>
  </si>
  <si>
    <t>Segment D - hala</t>
  </si>
  <si>
    <t xml:space="preserve">2013 - malowanie ścisan wewnętrznych </t>
  </si>
  <si>
    <t>Segment E - administracyjno-dydaktyczny</t>
  </si>
  <si>
    <t>1999-2000</t>
  </si>
  <si>
    <t>Budynek użyteczności publicznej</t>
  </si>
  <si>
    <t>ul. Średnia 18, 
62-100 Wągrowiec</t>
  </si>
  <si>
    <t>ok. 1960</t>
  </si>
  <si>
    <t>Nie</t>
  </si>
  <si>
    <t>31.12.2015 r.
XII/2019</t>
  </si>
  <si>
    <t>Bloczki żwirobetonowe</t>
  </si>
  <si>
    <t>Drewno</t>
  </si>
  <si>
    <t>Blacha</t>
  </si>
  <si>
    <t>brak danych</t>
  </si>
  <si>
    <t xml:space="preserve">Filia  Biblioteczna nr 1 </t>
  </si>
  <si>
    <t>Osiedle Wschód 6B</t>
  </si>
  <si>
    <t>płyta betonowa</t>
  </si>
  <si>
    <t>Budynek - KINO - TRWAŁY ZARZĄD</t>
  </si>
  <si>
    <t>ul. Kościuszki 55</t>
  </si>
  <si>
    <t>modernizacja budynku 2008</t>
  </si>
  <si>
    <t>pomieszczenia ul. Kościuszki 55, 62-100 Wągrowiec</t>
  </si>
  <si>
    <t>właściciel budynku: Powiat Wągrowiecki, ul. Kościuszki 15, 62-100 Wagrowiec.</t>
  </si>
  <si>
    <t>Siedziba Ośrodka</t>
  </si>
  <si>
    <t>ul. Krótka 4c, 62-100 Wągrowiec</t>
  </si>
  <si>
    <t xml:space="preserve">Cegła </t>
  </si>
  <si>
    <t>Żelbeton</t>
  </si>
  <si>
    <t xml:space="preserve">Drewniany </t>
  </si>
  <si>
    <t>Dzienny Dom Seniora</t>
  </si>
  <si>
    <t>Cegła</t>
  </si>
  <si>
    <t>Drewniana</t>
  </si>
  <si>
    <t xml:space="preserve">Blacha </t>
  </si>
  <si>
    <t xml:space="preserve">Budynek biurowy </t>
  </si>
  <si>
    <t>malowanie elewacji</t>
  </si>
  <si>
    <t xml:space="preserve">Bloczki żwirobetonowe, ocieplane styrepionem </t>
  </si>
  <si>
    <t>wiązadła deskowane</t>
  </si>
  <si>
    <t>Papa i płyty wiórowe</t>
  </si>
  <si>
    <t>Budynek portierni</t>
  </si>
  <si>
    <t>Budynek muzeum</t>
  </si>
  <si>
    <t>Dachówka</t>
  </si>
  <si>
    <t>Pawilon sportowy</t>
  </si>
  <si>
    <t>Budynek socjalny</t>
  </si>
  <si>
    <t>Sala sportowa</t>
  </si>
  <si>
    <t>Hala sportowa</t>
  </si>
  <si>
    <t>Stalowy</t>
  </si>
  <si>
    <t>Budynek magazynowy</t>
  </si>
  <si>
    <t>ul. Kościuszki, 62-100 Wągrowiec</t>
  </si>
  <si>
    <t>Budynek przedszkola</t>
  </si>
  <si>
    <t>Budynke przedszkolny</t>
  </si>
  <si>
    <t>Powstańców Wlkp. 30, 
62-100 Wągrowiec</t>
  </si>
  <si>
    <t>remont łazienek, wymiana drzwi, gipsowanie, malowanie sal -2012,2013, montaz bramy -2019</t>
  </si>
  <si>
    <t>Płyty korytkowe</t>
  </si>
  <si>
    <t>Budynek oświaty</t>
  </si>
  <si>
    <t xml:space="preserve"> Wągrowiec, ul Cysterska 28</t>
  </si>
  <si>
    <t>Remonty bieżące</t>
  </si>
  <si>
    <t>1/2 drewniane, 1/2 betonowe</t>
  </si>
  <si>
    <t>ul. Lipowa 36, 52-100 Wągrowiec</t>
  </si>
  <si>
    <t>kapitalny remont pomieszczeń 2011-2016</t>
  </si>
  <si>
    <t>Budynek szkolny</t>
  </si>
  <si>
    <t xml:space="preserve">TAK </t>
  </si>
  <si>
    <t>Cegła pełna</t>
  </si>
  <si>
    <t>murowane</t>
  </si>
  <si>
    <t>ul. Klasztorna 19</t>
  </si>
  <si>
    <t>1876 rozbudowa 1972</t>
  </si>
  <si>
    <t>ul. Letnia 1</t>
  </si>
  <si>
    <t>Sala gimnastyczna, chodnik, parking bieznia</t>
  </si>
  <si>
    <t>Silkat</t>
  </si>
  <si>
    <t>Drweno</t>
  </si>
  <si>
    <t>Sala gimnastyczna</t>
  </si>
  <si>
    <t>Drewniany</t>
  </si>
  <si>
    <t xml:space="preserve">kompleksowa termomodernizacja 2008 </t>
  </si>
  <si>
    <t>Remiza, ul. Powst. Wielkopolskich 36</t>
  </si>
  <si>
    <t>Wieżą obserwacyjna i muzeum, ul. Powst. Wielkopolskich 31A</t>
  </si>
  <si>
    <t>pocz. XX w.</t>
  </si>
  <si>
    <t>Budynek żłobka z kotłownią gazową</t>
  </si>
  <si>
    <t>Zakład Gospodarki Mieszkaniowej w Wagrowcu</t>
  </si>
  <si>
    <t>ul. Libelta 9, 62-100 Wągrowiec</t>
  </si>
  <si>
    <t>Libelta 9, 62-100 Wągrowiec, teren Miasta Wagrowiec</t>
  </si>
  <si>
    <t>68.32.Z</t>
  </si>
  <si>
    <t>Jednostka</t>
  </si>
  <si>
    <t>Przemiot</t>
  </si>
  <si>
    <t>Rok / lata budowy</t>
  </si>
  <si>
    <t>Wartość początkowa (brutto)</t>
  </si>
  <si>
    <t>Lokalizacja (adres)</t>
  </si>
  <si>
    <t>Urząd Miasta</t>
  </si>
  <si>
    <t>Plac zabaw i boiska (2)</t>
  </si>
  <si>
    <t>Os. Wschód</t>
  </si>
  <si>
    <t>Plac gier i zabaw</t>
  </si>
  <si>
    <t>ul. Zespołowa</t>
  </si>
  <si>
    <t>Iluminacja - Fara</t>
  </si>
  <si>
    <t>ul. Farna</t>
  </si>
  <si>
    <t>Zasilanie energetyczne terenu imprez miejskich</t>
  </si>
  <si>
    <t>ul. Gnieźnieńska - targowisko miejskie</t>
  </si>
  <si>
    <t>Park</t>
  </si>
  <si>
    <t>Witacze</t>
  </si>
  <si>
    <t>ul. Skocka, ul. Rogozińska, ul. Bartodziejska, ul. Kościuszki, ul. Gnieźnieńska</t>
  </si>
  <si>
    <t>Parking</t>
  </si>
  <si>
    <t>ul. Bydgoska</t>
  </si>
  <si>
    <t>Rynek (rewitalizacja)</t>
  </si>
  <si>
    <t>Rynek</t>
  </si>
  <si>
    <t>Kładka na rzece Wełnie</t>
  </si>
  <si>
    <t>na odcinku pomiędzy ul. Piaskową a ul. Powstańców Wlkp.</t>
  </si>
  <si>
    <t>Kładka na rzece Nielbie</t>
  </si>
  <si>
    <t>przed 1990</t>
  </si>
  <si>
    <t>nasyp kolejowy nieczynnej linii Wągrowiec - Krzyż</t>
  </si>
  <si>
    <t>Taras widokowy</t>
  </si>
  <si>
    <t>Wieża - wspinalnia OSP, ul. Powstańcow Wlkp.</t>
  </si>
  <si>
    <t>Plac zabaw</t>
  </si>
  <si>
    <t>Park 600 lecia</t>
  </si>
  <si>
    <t>ul. Powstańców Wlkp.</t>
  </si>
  <si>
    <t>ul. 23 Stycznia</t>
  </si>
  <si>
    <t>Plac Wrzosowy</t>
  </si>
  <si>
    <t>Miasteczko ruchu drogowego</t>
  </si>
  <si>
    <t>ul. Straszewska</t>
  </si>
  <si>
    <t>Plac postojowy autobusów</t>
  </si>
  <si>
    <t>ul. Dworcowa</t>
  </si>
  <si>
    <t>Perony komunikacji samochodowej</t>
  </si>
  <si>
    <t>Ścieżka rowerowa</t>
  </si>
  <si>
    <t>Boisko</t>
  </si>
  <si>
    <t>Siłownia plenerowa</t>
  </si>
  <si>
    <t>Amfiteatr</t>
  </si>
  <si>
    <t>Park - ul. Kościuszki</t>
  </si>
  <si>
    <t>Parkingi (2)</t>
  </si>
  <si>
    <t>okolice dworca PKP, ul. Dworcowa</t>
  </si>
  <si>
    <t>okolice Aquaparku, ul. Kociuszki</t>
  </si>
  <si>
    <t>przy Urzędzie Miejskim w Wągrowcu</t>
  </si>
  <si>
    <t>Kompleks boisk sportowych</t>
  </si>
  <si>
    <t>2013 (2017)</t>
  </si>
  <si>
    <t>ul. Główna Osiedla</t>
  </si>
  <si>
    <t>Oświetlenie ulic</t>
  </si>
  <si>
    <t>ul. E. Orzeszkowej i A Fiedlera</t>
  </si>
  <si>
    <t>ul. Wiejska</t>
  </si>
  <si>
    <t>ul. Lipowa, Reja (3), Jeżyka, Al. Jana Pawła II, Wojska Polskiego, Kolejowa (3), Gnieźnieńska, Kościuszki (2), Słowackiego (2), Libelta, Rogozińska</t>
  </si>
  <si>
    <t>Parking przy Szkole Podstawowej Nr 4</t>
  </si>
  <si>
    <t>ul. Reja</t>
  </si>
  <si>
    <t xml:space="preserve">ul. Paderewskiego </t>
  </si>
  <si>
    <t>od ul. Średniej do ul. Przemysłowej</t>
  </si>
  <si>
    <t xml:space="preserve"> ul. Przemysłowa</t>
  </si>
  <si>
    <t>ul. Przemysłowa</t>
  </si>
  <si>
    <t>Droga rowerowa</t>
  </si>
  <si>
    <t>od ul. Przemysłowej do Os. Wschód</t>
  </si>
  <si>
    <t>Linarium</t>
  </si>
  <si>
    <t>Park 600-lecia</t>
  </si>
  <si>
    <t>Toaleta publiczna</t>
  </si>
  <si>
    <t>Ławka Niepodległości</t>
  </si>
  <si>
    <t>ul. Kościuszki</t>
  </si>
  <si>
    <t>Siłownia plenerowa przy ul. Straszewskiej</t>
  </si>
  <si>
    <t>Siłownia plenerowa przy ul. Jeziornej</t>
  </si>
  <si>
    <t>ul. Jeziorna</t>
  </si>
  <si>
    <t>Oświetlenie uliczne</t>
  </si>
  <si>
    <t>ul. Libelta</t>
  </si>
  <si>
    <t>Drogi i miejsca postojowe przy Szkole Podstawowej Nr 2 ul. Krótkiej</t>
  </si>
  <si>
    <t>ul. Krótka</t>
  </si>
  <si>
    <t>Szatnie dla boisk sportowych</t>
  </si>
  <si>
    <t>boiska sportowe na os. Berdychowo</t>
  </si>
  <si>
    <t>Pomnik Pamięci Powstania Wielkopolskiego</t>
  </si>
  <si>
    <t xml:space="preserve"> ul. Wachowiaka </t>
  </si>
  <si>
    <t> 2020</t>
  </si>
  <si>
    <t> 1 809 007, 66 zł</t>
  </si>
  <si>
    <t>ul. Wachowiaka</t>
  </si>
  <si>
    <t xml:space="preserve"> Plac zabaw przy ul. Wiśniowej  </t>
  </si>
  <si>
    <t> 459 415,38 zł</t>
  </si>
  <si>
    <t>ul. Wiśniowa</t>
  </si>
  <si>
    <t> ul. Konwaliowa</t>
  </si>
  <si>
    <t> 2 224 747,56 zł</t>
  </si>
  <si>
    <t>ul. Konwaliowa</t>
  </si>
  <si>
    <t> Chodnik ul. Przybyszewskiego</t>
  </si>
  <si>
    <t> 15 971,00 zł</t>
  </si>
  <si>
    <t>ul. Przybyszewskiego</t>
  </si>
  <si>
    <t> Droga pieszo-rowerowa i przejścia pieszego przy ul. Bonowskiego</t>
  </si>
  <si>
    <t>2020 </t>
  </si>
  <si>
    <t> 179 761,42 zł</t>
  </si>
  <si>
    <t>ul. Bonowskiego</t>
  </si>
  <si>
    <t>Zagospodarowanie terenów przy ul. Piaskowej w Wągrowcu</t>
  </si>
  <si>
    <t> 1 181 910,38 zł</t>
  </si>
  <si>
    <t>ul. Piaskowa</t>
  </si>
  <si>
    <t> Teren rekreacyjno-sportowy przy Szkole Podstawowej nr 1 w Wągrowcu</t>
  </si>
  <si>
    <t> 49 991,51 zł</t>
  </si>
  <si>
    <t>Wągrowiec, ul. Św. Wojciecha</t>
  </si>
  <si>
    <t> Boiska na Os. Wschód</t>
  </si>
  <si>
    <t> 1 378 877,35 zł</t>
  </si>
  <si>
    <t>Wągrowiec, Os. Wschód, ul. Mikołajczyka</t>
  </si>
  <si>
    <t> ul. Łąkowa i Kręta</t>
  </si>
  <si>
    <t> 3 215 754,46 zł</t>
  </si>
  <si>
    <t xml:space="preserve"> ul. Skośna  </t>
  </si>
  <si>
    <t> 866 929,38 zł</t>
  </si>
  <si>
    <t> ul. ks. Wróblewskiego</t>
  </si>
  <si>
    <t> 853 518,33 zł</t>
  </si>
  <si>
    <t>Oświetlenie</t>
  </si>
  <si>
    <t>Wągrowiec, ul. Bażantowa, Modrzewiowa, Kasztanowa, Topolowa, Leszczynowa, Sowia i Kucza w Wągrowcu</t>
  </si>
  <si>
    <t>Miejsca postojowe</t>
  </si>
  <si>
    <t> 262 876,00 zł</t>
  </si>
  <si>
    <t>Wągrowiec, ul. ks. Macieja Bukowieckiego</t>
  </si>
  <si>
    <t>Oświetlenie przejść dla pieszych</t>
  </si>
  <si>
    <t>ul. 11 listopada / ul. Wiejska</t>
  </si>
  <si>
    <t>ul. Rogozińska; ul. Farna; ul. Cysterska</t>
  </si>
  <si>
    <t>ul. Projektowana</t>
  </si>
  <si>
    <t>ul. Jeżyka,, Mickiewicza, Słowackiego i Kasprowicza</t>
  </si>
  <si>
    <t>ul. Jeżyka, Mickiewicza, Słowackiego i Kasprowicza</t>
  </si>
  <si>
    <t xml:space="preserve">Skatepark </t>
  </si>
  <si>
    <t>Park 600-lecia w Wągrowcu</t>
  </si>
  <si>
    <t xml:space="preserve"> Droga pieszo-rowerowana na ul. Kościuszki od skrzyżowaniu typu rondo z ul. Reja do </t>
  </si>
  <si>
    <t>Droga pieszo-rowerowana na ul. Kościuszki od skrzyżowaniu typu rondo z ul. Reja w kierunku  do OSiRu (do końca utawrdzonego przebiegu)</t>
  </si>
  <si>
    <t>Plac rekreacyjny - teren wybrukowany przed wejściem głównym</t>
  </si>
  <si>
    <t>ul. Św. Wojciecha 20, 
62-100 Wągrowiec</t>
  </si>
  <si>
    <t>Plac przy gimnazjum z kostki brukowej - parking, chodnik</t>
  </si>
  <si>
    <t>Boisko wielofunkcyjne, ogrodzone i oswietlone</t>
  </si>
  <si>
    <t>Plac parkingowy</t>
  </si>
  <si>
    <t>Plac sportowo-rekraacyjny</t>
  </si>
  <si>
    <t>Lipowa 34,  62-100 Wągrowiec</t>
  </si>
  <si>
    <t>Stadion I</t>
  </si>
  <si>
    <t>ul. Kosciuszki 59, 
62-100 Wągrowiec</t>
  </si>
  <si>
    <t>Stadion II</t>
  </si>
  <si>
    <t>Kąpielisko</t>
  </si>
  <si>
    <t>Siłownia zewnętrzna</t>
  </si>
  <si>
    <t>Boisko wielofunkcyjne</t>
  </si>
  <si>
    <t>Sztuczne lodowisko</t>
  </si>
  <si>
    <t>Stół do gry w tenisa stołowego</t>
  </si>
  <si>
    <t>Stół do gry w chińczyka</t>
  </si>
  <si>
    <t>Stół do gry w szachy</t>
  </si>
  <si>
    <t>Stół do gry w piłkarzyki</t>
  </si>
  <si>
    <t>Stół rekreacyjny</t>
  </si>
  <si>
    <t>Pas rekreacyjny</t>
  </si>
  <si>
    <t>Wiata (boks)</t>
  </si>
  <si>
    <t>Ul. Kcyńska 61</t>
  </si>
  <si>
    <t>1</t>
  </si>
  <si>
    <t xml:space="preserve">ogrodzenie </t>
  </si>
  <si>
    <t>ogód przedszkolny</t>
  </si>
  <si>
    <t>ul. Lipowa 21, 62-100 Wągrowiec</t>
  </si>
  <si>
    <t>Ogrodzenie</t>
  </si>
  <si>
    <t xml:space="preserve">PLAC ZABAW </t>
  </si>
  <si>
    <t>UL. LIBELTA 12 A WĄGROWIEC</t>
  </si>
  <si>
    <t>OGRODZENIE</t>
  </si>
  <si>
    <t>BOISKO</t>
  </si>
  <si>
    <t>URZĄDZENIE ZABAWOWE</t>
  </si>
  <si>
    <t>KARUZELA</t>
  </si>
  <si>
    <t>Opłotowanie</t>
  </si>
  <si>
    <t>Panel ogrodzeniowy</t>
  </si>
  <si>
    <t>Ogrodzenie panelowe z bramą i furtką strona zachodnia oraz wschodnia z bramą</t>
  </si>
  <si>
    <t>plac zabaw</t>
  </si>
  <si>
    <t>Wągrowiec, ul. Klasztorna 19</t>
  </si>
  <si>
    <t>plac zabw</t>
  </si>
  <si>
    <t>Wągrowiec, ul. Letnia 1</t>
  </si>
  <si>
    <t xml:space="preserve">boisko ul. Letnia </t>
  </si>
  <si>
    <t xml:space="preserve">Wagrowiec, ul. Letnia 1 </t>
  </si>
  <si>
    <t xml:space="preserve">boisko wielofunkcyjne </t>
  </si>
  <si>
    <t>studnia wiercona</t>
  </si>
  <si>
    <t xml:space="preserve">Wągrowiec, ul Klasztorna 19 </t>
  </si>
  <si>
    <t xml:space="preserve">instalacja wodno-kanalizacyjna </t>
  </si>
  <si>
    <t>ogrodzenie 750mb</t>
  </si>
  <si>
    <t>ogrodzenie</t>
  </si>
  <si>
    <t xml:space="preserve">chlorownica </t>
  </si>
  <si>
    <t xml:space="preserve">oświetlenie </t>
  </si>
  <si>
    <t>Wągrowiec, ul Klasztorna 19</t>
  </si>
  <si>
    <t>Szkolny Plac Zabaw</t>
  </si>
  <si>
    <t>Złobek Miejski nr 1</t>
  </si>
  <si>
    <t>parking</t>
  </si>
  <si>
    <t>Wągrowiec, ul. Stanisława Mikołajczyka 25</t>
  </si>
  <si>
    <t>dz. nr 1439/6 Wągrowiec</t>
  </si>
  <si>
    <t>ul. 11 listopada</t>
  </si>
  <si>
    <t xml:space="preserve">ul. Grzybowa </t>
  </si>
  <si>
    <t xml:space="preserve">Lp. </t>
  </si>
  <si>
    <t xml:space="preserve">Przedmiot </t>
  </si>
  <si>
    <t>Lokalizacja</t>
  </si>
  <si>
    <t>Wartość</t>
  </si>
  <si>
    <t>Wiaty rowerowe 2 szt</t>
  </si>
  <si>
    <t>Wiaty autobusowe 2 szt</t>
  </si>
  <si>
    <t>UL. KOŚCIUSZKI 17, 62-100 WĄGROWIEC  - Urząd Stanu Cywilnego, Wydział Spraw Obywatelskich, UL. DWORCOWA 2, 62-100 WĄGROWIEC, Wydział Oświaty, teren Miasta Wagrowiec</t>
  </si>
  <si>
    <t>ul. Kościuszki 59, 62-100 Wągrowiec, Teren Miasta Wągrowiec</t>
  </si>
  <si>
    <t>69.20.Z</t>
  </si>
  <si>
    <t>84.25.Z</t>
  </si>
  <si>
    <t>94.99.Z</t>
  </si>
  <si>
    <t>Żłobek Miejski nr 1 w Wągrowcu</t>
  </si>
  <si>
    <t>Zbiory biblioteczne, księgozbiory oraz zasobów archiwalnych ( w tym archiwum zakładowe)</t>
  </si>
  <si>
    <t>Mienie pracownicze, uczniowskie oraz należące do wychowanków i podopiecznych</t>
  </si>
  <si>
    <t>ul. Krótka 4c, ul. Powstańców Wielkoplskich 30, ul. Dwrocowa, Teren Miasta Wągrowiec</t>
  </si>
  <si>
    <t>ul. Kościuszki 55, 62-100 Wągrowiec, Teren Miasta Wągrowiec</t>
  </si>
  <si>
    <t>pomieszczenia gospodarcza 3 szt. - Pawilon handlowy</t>
  </si>
  <si>
    <t>Budynki stanowiskowe - 25 sztuk</t>
  </si>
  <si>
    <t>płyty trzcinowe</t>
  </si>
  <si>
    <t xml:space="preserve">Numer rejestracyjny </t>
  </si>
  <si>
    <t>Marka pojazdu</t>
  </si>
  <si>
    <t>Model pojazdu</t>
  </si>
  <si>
    <t>Data pierwszej rejestracji</t>
  </si>
  <si>
    <t>Rodzaj i przeznaczenie pojazdu</t>
  </si>
  <si>
    <t>Rok produkcji</t>
  </si>
  <si>
    <t>MOC (w kW)</t>
  </si>
  <si>
    <t>Dopuszczalna ładowność [kg]</t>
  </si>
  <si>
    <t>Dopuszczalna masa całkowita</t>
  </si>
  <si>
    <t>Liczba miejsc</t>
  </si>
  <si>
    <t>Aktualna suma ubezpieczenia</t>
  </si>
  <si>
    <t>Okres ubezpieczenia od</t>
  </si>
  <si>
    <t>Okres ubezpieczenia do</t>
  </si>
  <si>
    <t>Zabezpieczenia przeciwkradzieżowe</t>
  </si>
  <si>
    <t>Nazwa</t>
  </si>
  <si>
    <t>Adres</t>
  </si>
  <si>
    <t>Regon</t>
  </si>
  <si>
    <t>ul. Kościuszki 15A</t>
  </si>
  <si>
    <t>Ośrodek Sportu i Rekreacji</t>
  </si>
  <si>
    <t>PWA97UK</t>
  </si>
  <si>
    <t>Ursus</t>
  </si>
  <si>
    <t>C-360</t>
  </si>
  <si>
    <t>ciągnik rolniczy</t>
  </si>
  <si>
    <t>PWA48WR</t>
  </si>
  <si>
    <t>Goldoni</t>
  </si>
  <si>
    <t>Aster 35</t>
  </si>
  <si>
    <t>Urząd Miejski w Wągrowcu</t>
  </si>
  <si>
    <t>PWA2T66</t>
  </si>
  <si>
    <t>Renault</t>
  </si>
  <si>
    <t>Kangoo</t>
  </si>
  <si>
    <t>osobowy</t>
  </si>
  <si>
    <t>Immobilizier</t>
  </si>
  <si>
    <t>Ochotnicza Straż Pożarna</t>
  </si>
  <si>
    <t>ul. Powstańców Wlkp. 31A,
62-100 Wągrowiec</t>
  </si>
  <si>
    <t>PWAJU88</t>
  </si>
  <si>
    <t>Man</t>
  </si>
  <si>
    <t>TGM 18.290 4x4</t>
  </si>
  <si>
    <t>specjalny pożarniczy</t>
  </si>
  <si>
    <t>Miejskie Przedsiębiorstwo Wodociągów i Kanalizacji</t>
  </si>
  <si>
    <t>ul. Janowiecka 100,
62-100 Wągrowiec</t>
  </si>
  <si>
    <t>PWAFM44</t>
  </si>
  <si>
    <t>Nissan</t>
  </si>
  <si>
    <t>F91AN</t>
  </si>
  <si>
    <t>ciężarowy</t>
  </si>
  <si>
    <t>PWAYV66</t>
  </si>
  <si>
    <t>Citroen</t>
  </si>
  <si>
    <t>Berlingo</t>
  </si>
  <si>
    <t>PWAU984</t>
  </si>
  <si>
    <t>Pronar</t>
  </si>
  <si>
    <t>T653</t>
  </si>
  <si>
    <t>przyczepa</t>
  </si>
  <si>
    <t>PWATR22</t>
  </si>
  <si>
    <t>Wiola</t>
  </si>
  <si>
    <t>ASA5C332U5</t>
  </si>
  <si>
    <t>przyczepa ciężarowa</t>
  </si>
  <si>
    <t>Szkoła Podstawowa nr 3</t>
  </si>
  <si>
    <t>ul. Klasztorna 19, 62-100 Wągrowiec</t>
  </si>
  <si>
    <t>PWA6FE3</t>
  </si>
  <si>
    <t>Ford</t>
  </si>
  <si>
    <t>Transit</t>
  </si>
  <si>
    <t>Immobilzier</t>
  </si>
  <si>
    <t>PWA6FE2</t>
  </si>
  <si>
    <t>Miejski Dom Kultury</t>
  </si>
  <si>
    <t>PWA90SP</t>
  </si>
  <si>
    <t>Tema</t>
  </si>
  <si>
    <t>23.60</t>
  </si>
  <si>
    <t>przyczepa lekka</t>
  </si>
  <si>
    <t>PWA12KW</t>
  </si>
  <si>
    <t>Volvo</t>
  </si>
  <si>
    <t>FL6</t>
  </si>
  <si>
    <t>Samochód specjlany podnośnik</t>
  </si>
  <si>
    <t>PWA1151P</t>
  </si>
  <si>
    <t>Rydwan</t>
  </si>
  <si>
    <t>Euro A750</t>
  </si>
  <si>
    <r>
      <t>Pojemność
(w cm</t>
    </r>
    <r>
      <rPr>
        <b/>
        <vertAlign val="superscript"/>
        <sz val="10"/>
        <rFont val="Calibri"/>
        <family val="2"/>
        <charset val="238"/>
        <scheme val="minor"/>
      </rPr>
      <t>3</t>
    </r>
    <r>
      <rPr>
        <b/>
        <sz val="10"/>
        <rFont val="Calibri"/>
        <family val="2"/>
        <charset val="238"/>
        <scheme val="minor"/>
      </rPr>
      <t>)</t>
    </r>
  </si>
  <si>
    <t>Ubezpieczenia majątkowe</t>
  </si>
  <si>
    <t>Ubezpieczenie sprzętu elektronicznego od wszystkich ryzyk</t>
  </si>
  <si>
    <t>Ubezpieczenie odpowiedzialności cywilnej</t>
  </si>
  <si>
    <t>Rok</t>
  </si>
  <si>
    <t>Wypłaty</t>
  </si>
  <si>
    <t>Ilość szkód</t>
  </si>
  <si>
    <t>Kwota rezerw</t>
  </si>
  <si>
    <t>Ilość rezerw</t>
  </si>
  <si>
    <t>Ubezpieczenie NNW Strażaków</t>
  </si>
  <si>
    <t>odpowiedzialność cywilna</t>
  </si>
  <si>
    <t>autocasco</t>
  </si>
  <si>
    <t>następstwa nieszczęśliwych wypadków</t>
  </si>
  <si>
    <t xml:space="preserve">chodnik ul. Klasztorna </t>
  </si>
  <si>
    <t>Wiata parkingowa</t>
  </si>
  <si>
    <t>Zagospodarowanie terenu</t>
  </si>
  <si>
    <t>Wągrowiec, ul. Stanisława Mikołajczyka 26</t>
  </si>
  <si>
    <t>Wągrowiec, ul. Stanisława Mikołajczyka 27</t>
  </si>
  <si>
    <t>Wągrowiec, ul. Stanisława Mikołajczyka 28</t>
  </si>
  <si>
    <t xml:space="preserve">Budowle, obiekty małej architektury nieobjęte ochroną w systemie sum stałych </t>
  </si>
  <si>
    <t>Ubezpieczenie mienia członków OSP w związku z udziałem w działaniach ratowniczych  i ćwiczeniach.</t>
  </si>
  <si>
    <t>blacha, eternit falisty</t>
  </si>
  <si>
    <t xml:space="preserve">Czy okna budynków są okratowane
</t>
  </si>
  <si>
    <t>Alarm z sygnałem lokalnym</t>
  </si>
  <si>
    <t xml:space="preserve">System alarmowy z powiadomieniem służb patrolowych z całodobową ochroną          </t>
  </si>
  <si>
    <t>Monitoring (kamery przemysłowe)</t>
  </si>
  <si>
    <t>Czy są stosowane zabezpieczenia przeciwpożarowe?</t>
  </si>
  <si>
    <t>Zgodne z przepisami o ochronie przeciwpożarowej</t>
  </si>
  <si>
    <t>Instalacja sygnalizacji pożaru sygnalizująca w miejscu chronionym</t>
  </si>
  <si>
    <t>Instalacja sygnalizacji pożaru sygnalizująca poza miejscem chronionym</t>
  </si>
  <si>
    <t>Instalacja sygnalizacji pożaru z powiadomieniem służb patrolowych</t>
  </si>
  <si>
    <t>Czy oznakowane są miejsca usytuowania urządzeń przeciwpożarowych, elementów sterujących urządzeniami pożarowymi, przeciwpożarowych wyłączników prądu, głównych zaworów gazu, drogi ewakuacyjne?</t>
  </si>
  <si>
    <t>okna na parterze</t>
  </si>
  <si>
    <t>TAK - wewnętrzny i zewnętrzny</t>
  </si>
  <si>
    <t xml:space="preserve">10 GP, 1 GP2, 1 GW, 2 urządzenia gaśnicze </t>
  </si>
  <si>
    <t>4</t>
  </si>
  <si>
    <t>1 GP</t>
  </si>
  <si>
    <t>2021 - wykonanie prac remontowych na ścianie szczytowej budynku, wykonanie prac remontowych na elewacji ściany od strony podwórza</t>
  </si>
  <si>
    <t>TAK- zewnętrzny</t>
  </si>
  <si>
    <t>Jadłodzielnia</t>
  </si>
  <si>
    <t xml:space="preserve">Pawilon "Nielba" wraz z budynkiem noclegowym </t>
  </si>
  <si>
    <t>Budynek magazynowy (kąpielisko)</t>
  </si>
  <si>
    <t>TAK, 22:00 - 7:00</t>
  </si>
  <si>
    <t>TAK - zewnętrzny</t>
  </si>
  <si>
    <t>TAK, godziny wieczorne</t>
  </si>
  <si>
    <t>TAK, całodobowy</t>
  </si>
  <si>
    <t>TAK - uruchamiana automatycznie</t>
  </si>
  <si>
    <t>ul Cysterska 28, 62-100 Wągrowiec</t>
  </si>
  <si>
    <t>Libelta 12A, 62-100 Wągrowiec</t>
  </si>
  <si>
    <t>ul. Letnia 1, 62-100 Wągrowiec</t>
  </si>
  <si>
    <t>ul. Powst. Wielkopolskich 36, 62-100 Wągrowiec</t>
  </si>
  <si>
    <t>ul. Powst. Wielkopolskich 31A, 62-100 Wągrowiec</t>
  </si>
  <si>
    <t>Tak, Pokój psychologa</t>
  </si>
  <si>
    <t>NEI</t>
  </si>
  <si>
    <t>Nadzór agencji ochrony</t>
  </si>
  <si>
    <t>DZ-3, płyty kanałowe</t>
  </si>
  <si>
    <t>murki z cegły, na których położone są płytki korytowe grubość 10 cm</t>
  </si>
  <si>
    <t>TAK, 6:00 - 16:30</t>
  </si>
  <si>
    <t>TAK, 16:30- 6:00</t>
  </si>
  <si>
    <t>ul. Libelta 12A, 62-100 Wągrowiec</t>
  </si>
  <si>
    <t>termomodernizacja budynku</t>
  </si>
  <si>
    <t>TAK- wewnętrzny</t>
  </si>
  <si>
    <t>Żelbet</t>
  </si>
  <si>
    <t>firma zewnetrzna od 16:00-6:00</t>
  </si>
  <si>
    <t>TAK - uruchamiana ręcznie</t>
  </si>
  <si>
    <t>Własna 6:30- 16:30</t>
  </si>
  <si>
    <t>Prewencja w godz. 16.30-6.30</t>
  </si>
  <si>
    <t>TAK - wewnętrzny</t>
  </si>
  <si>
    <t>TAK - sekretariat</t>
  </si>
  <si>
    <t>Tak – połączenie z miejscową Strażą Pożarną</t>
  </si>
  <si>
    <t>wentylowany z płyt korytkowych układanych na sciankach ażurowych</t>
  </si>
  <si>
    <t>TAK- wewnętrzny i zewnętrzny</t>
  </si>
  <si>
    <t>TAK, uruchamioana ręcznie</t>
  </si>
  <si>
    <t>Cegła / bloczki betonowe, suporex</t>
  </si>
  <si>
    <t>z cegły wapiennej</t>
  </si>
  <si>
    <t>drobno betonowe</t>
  </si>
  <si>
    <t>cegła wapienno-piaskowa</t>
  </si>
  <si>
    <t>drewniana'</t>
  </si>
  <si>
    <t>stalowe</t>
  </si>
  <si>
    <t>blacha stalowa ocynkowana</t>
  </si>
  <si>
    <t>766-10-87-125</t>
  </si>
  <si>
    <t>766-19-58-169</t>
  </si>
  <si>
    <t>766-16-40-438</t>
  </si>
  <si>
    <t>766-10-06-078</t>
  </si>
  <si>
    <t>766-17-74-239</t>
  </si>
  <si>
    <t>766-16-41-337</t>
  </si>
  <si>
    <t>91.02.Z</t>
  </si>
  <si>
    <t>88.10.Z</t>
  </si>
  <si>
    <t>90.04.Z</t>
  </si>
  <si>
    <t>91.01.A</t>
  </si>
  <si>
    <t>85.10.Z</t>
  </si>
  <si>
    <t>85.20.Z</t>
  </si>
  <si>
    <t>766-16-11-394</t>
  </si>
  <si>
    <t>766-19-81-139</t>
  </si>
  <si>
    <t>766-161-14-60</t>
  </si>
  <si>
    <t>766-16-11-477</t>
  </si>
  <si>
    <t>766-17-56-690</t>
  </si>
  <si>
    <t>766-19-99-518</t>
  </si>
  <si>
    <t>766-17-55-957</t>
  </si>
  <si>
    <t>766-16-11-402</t>
  </si>
  <si>
    <t>766-16-11-454</t>
  </si>
  <si>
    <t>766-19-97-873</t>
  </si>
  <si>
    <t>Ubezpieczenie urządzeń, maszyn i wyposażenie w tym zewnętrznego nie ujętego w ubezpieczeniu systemem sum stałych</t>
  </si>
  <si>
    <t>Ubezpieczenie mienia od wszystkich ryzyk</t>
  </si>
  <si>
    <t>Przebieg ubezpieczeń 2019-2022, stan na dzień 19.12.2022 r.</t>
  </si>
  <si>
    <t>Berdychowska 54B, 62-100 Wągrowiec</t>
  </si>
  <si>
    <t>Berdychowska 54C, 62-100 Wągrowiec</t>
  </si>
  <si>
    <t>Berdychowska 54D, 62-100 Wągrowiec</t>
  </si>
  <si>
    <t>Bydgoska 3, 62-100 Wągrowiec</t>
  </si>
  <si>
    <t>Bydgoska 4, 62-100 Wągrowiec</t>
  </si>
  <si>
    <t>Bydgoska 6, 62-100 Wągrowiec</t>
  </si>
  <si>
    <t>Bydgoska 7, 62-100 Wągrowiec</t>
  </si>
  <si>
    <t>Cysterska 9, 62-100 Wągrowiec</t>
  </si>
  <si>
    <t>Dębińska 31, 62-100 Wągrowiec</t>
  </si>
  <si>
    <t>Farna 1, 62-100 Wągrowiec</t>
  </si>
  <si>
    <t>Farna 3, 62-100 Wągrowiec</t>
  </si>
  <si>
    <t>Główna Osiedla 7AB, 62-100 Wągrowiec</t>
  </si>
  <si>
    <t>Gnieźnieńska 2, 62-100 Wągrowiec</t>
  </si>
  <si>
    <t>Gnieźnieńska 5, 62-100 Wągrowiec</t>
  </si>
  <si>
    <t>Gnieźnieńska 26, 62-100 Wągrowiec</t>
  </si>
  <si>
    <t>Grunwaldzka 17, 62-100 Wągrowiec</t>
  </si>
  <si>
    <r>
      <t>Pow. użytk. w m</t>
    </r>
    <r>
      <rPr>
        <b/>
        <vertAlign val="superscript"/>
        <sz val="10"/>
        <rFont val="Calibri"/>
        <family val="2"/>
        <charset val="238"/>
        <scheme val="minor"/>
      </rPr>
      <t>2</t>
    </r>
  </si>
  <si>
    <t>Harcerska 11, 62-100 Wągrowiec</t>
  </si>
  <si>
    <t>Janowiecka 25, 62-100 Wągrowiec</t>
  </si>
  <si>
    <t>Janowiecka 92, 62-100 Wągrowiec</t>
  </si>
  <si>
    <t>Kcyńska 11, 62-100 Wągrowiec</t>
  </si>
  <si>
    <t>Klasztorna 12, 62-100 Wągrowiec</t>
  </si>
  <si>
    <t>Klasztorna 14, 62-100 Wągrowiec</t>
  </si>
  <si>
    <t>Kościuszki 7, 62-100 Wągrowiec</t>
  </si>
  <si>
    <t>Kręta 24, 62-100 Wągrowiec</t>
  </si>
  <si>
    <t>Księdza Wujka 8, 62-100 Wągrowiec</t>
  </si>
  <si>
    <t>Leśna 65, 62-100 Wągrowiec</t>
  </si>
  <si>
    <t>Libelta 9, 62-100 Wągrowiec</t>
  </si>
  <si>
    <t>Moniuszki 8-14, 62-100 Wągrowiec</t>
  </si>
  <si>
    <t>Moniuszki 16-24, 62-100 Wągrowiec</t>
  </si>
  <si>
    <t>Moniuszki 26-28, 62-100 Wągrowiec</t>
  </si>
  <si>
    <t>Piaskowa 1, 62-100 Wągrowiec</t>
  </si>
  <si>
    <t>Pocztowa 8, 62-100 Wągrowiec</t>
  </si>
  <si>
    <t>Powstańców Wlkp. 4, 62-100 Wągrowiec</t>
  </si>
  <si>
    <t>Powstańców Wlkp. 14, 62-100 Wągrowiec</t>
  </si>
  <si>
    <t>Poznańska 3, 62-100 Wągrowiec</t>
  </si>
  <si>
    <t>Poznańska 9, 62-100 Wągrowiec</t>
  </si>
  <si>
    <t>Poznańska 18, 62-100 Wągrowiec</t>
  </si>
  <si>
    <t>Przemysłowa 42, 62-100 Wągrowiec</t>
  </si>
  <si>
    <t>Reja 6A, 62-100 Wągrowiec</t>
  </si>
  <si>
    <t>Skocka 16, 62-100 Wągrowiec</t>
  </si>
  <si>
    <t>Al. Jana Pawła II 1, 62-100 Wągrowiec</t>
  </si>
  <si>
    <t>Al. Jana Pawła II 14, 62-100 Wągrowiec</t>
  </si>
  <si>
    <t>Targowa 1, 62-100 Wągrowiec</t>
  </si>
  <si>
    <t>ul. Dworcowa 1, 62-100 Wągrowiec</t>
  </si>
  <si>
    <t xml:space="preserve">Kościuszki 15a, 62-100 Wągrowiec Budynek zasadniczy UM </t>
  </si>
  <si>
    <t>Kościuszki 17, 62-100 Wągrowiec Budynek USC</t>
  </si>
  <si>
    <t>Rynek 12  62-100 Wągrowiec/ szalet miejski</t>
  </si>
  <si>
    <t>Skocka 40, 62-100 Wągrowiec</t>
  </si>
  <si>
    <t>Grunwaldzka 2 (Skocka 13), 62-100 Wągrowiec</t>
  </si>
  <si>
    <t>Rogozińska 52, 62-100 Wągrowiec</t>
  </si>
  <si>
    <t>Gnieźnieńska 49, 62-100 Wągrowiec</t>
  </si>
  <si>
    <t>2022*</t>
  </si>
  <si>
    <t>* 2022 rok wzrost ilości i wartości wypłat, związany z gwałtownymi zjawiskami atmosferycznymi. Najwięszka szkoda dotyczyła zerwania prez wiatr dachu budynku jednej z jednostek organizacyjnych - 1 szkoda - wypłacono ponad 400 000 zł</t>
  </si>
  <si>
    <t>93.11.Z</t>
  </si>
  <si>
    <t>sala 1, sala 4</t>
  </si>
  <si>
    <t>sala 10, sala 9</t>
  </si>
  <si>
    <t>TAK - w pokoju nauczycielskim</t>
  </si>
  <si>
    <t>Tak, sala 7em 10 e, sekretariat, biblioteka</t>
  </si>
  <si>
    <t>3 kamery</t>
  </si>
  <si>
    <t>2 kamery</t>
  </si>
  <si>
    <t>1 kamera</t>
  </si>
  <si>
    <t>Koniec XVIII w. przebudowa 1884r. - obecnie trwa remont</t>
  </si>
  <si>
    <t xml:space="preserve">Budynek jest w trakcie remontu. W związku z z tym mienie Muzeum przechowywane jest w nastepujacych miejscach: 1) Wągrowiec (62-100) ul. Dworcowa 2, 2)  Muzeum Archeologiczne w Biskupinie Biskupin 17 (88-410): 3) 5 szt. kontenerów przy budynku Muzeum  ul. Opacka15					
</t>
  </si>
  <si>
    <r>
      <t xml:space="preserve">Stały dozór fizyczny - ochrona własna 
</t>
    </r>
    <r>
      <rPr>
        <b/>
        <i/>
        <sz val="9"/>
        <rFont val="Calibri"/>
        <family val="2"/>
        <charset val="238"/>
        <scheme val="minor"/>
      </rPr>
      <t>(w jakich godzinach)</t>
    </r>
  </si>
  <si>
    <r>
      <t xml:space="preserve">Stały dozór fizyczny - pracownicy firmy ochrony mienia. 
</t>
    </r>
    <r>
      <rPr>
        <b/>
        <i/>
        <sz val="9"/>
        <rFont val="Calibri"/>
        <family val="2"/>
        <charset val="238"/>
        <scheme val="minor"/>
      </rPr>
      <t>(w jakich godzinach)</t>
    </r>
  </si>
  <si>
    <r>
      <t xml:space="preserve">Gaśnice
</t>
    </r>
    <r>
      <rPr>
        <b/>
        <i/>
        <sz val="9"/>
        <rFont val="Calibri"/>
        <family val="2"/>
        <charset val="238"/>
        <scheme val="minor"/>
      </rPr>
      <t>(podać liczbę)</t>
    </r>
  </si>
  <si>
    <r>
      <t xml:space="preserve">Agregaty gaśnicze
</t>
    </r>
    <r>
      <rPr>
        <b/>
        <i/>
        <sz val="9"/>
        <rFont val="Calibri"/>
        <family val="2"/>
        <charset val="238"/>
        <scheme val="minor"/>
      </rPr>
      <t>(podać liczbę)</t>
    </r>
  </si>
  <si>
    <r>
      <t xml:space="preserve">Hydranty wewnętrzne
</t>
    </r>
    <r>
      <rPr>
        <b/>
        <i/>
        <sz val="9"/>
        <rFont val="Calibri"/>
        <family val="2"/>
        <charset val="238"/>
        <scheme val="minor"/>
      </rPr>
      <t>(podać liczbę)</t>
    </r>
  </si>
  <si>
    <r>
      <t xml:space="preserve">Hydranty zewnętrzne
</t>
    </r>
    <r>
      <rPr>
        <b/>
        <i/>
        <sz val="9"/>
        <rFont val="Calibri"/>
        <family val="2"/>
        <charset val="238"/>
        <scheme val="minor"/>
      </rPr>
      <t>(podać liczbę)</t>
    </r>
  </si>
  <si>
    <r>
      <t xml:space="preserve">Czy zainstalowano urządzenia oddymiające (klapy dymowe, żaluzje dymowe, okna oddymiające)?
</t>
    </r>
    <r>
      <rPr>
        <b/>
        <i/>
        <sz val="9"/>
        <rFont val="Calibri"/>
        <family val="2"/>
        <charset val="238"/>
        <scheme val="minor"/>
      </rPr>
      <t>(jakie?)</t>
    </r>
  </si>
  <si>
    <t>Zakres ubezpieczenia</t>
  </si>
  <si>
    <t>OC, NNW</t>
  </si>
  <si>
    <t>OC,NNW, AC</t>
  </si>
  <si>
    <t>OC, NNW, AC</t>
  </si>
  <si>
    <t>OC</t>
  </si>
  <si>
    <t>OC, AC</t>
  </si>
  <si>
    <t>Ubezpieczenia komunikacyjne - aktualizacja 19.01.2023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</si>
</sst>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zł&quot;;[Red]\-#,##0.00\ &quot;zł&quot;"/>
    <numFmt numFmtId="44" formatCode="_-* #,##0.00\ &quot;zł&quot;_-;\-* #,##0.00\ &quot;zł&quot;_-;_-* &quot;-&quot;??\ &quot;zł&quot;_-;_-@_-"/>
    <numFmt numFmtId="43" formatCode="_-* #,##0.00\ _z_ł_-;\-* #,##0.00\ _z_ł_-;_-* &quot;-&quot;??\ _z_ł_-;_-@_-"/>
    <numFmt numFmtId="164" formatCode="_-* #,##0.00_-;\-* #,##0.00_-;_-* &quot;-&quot;??_-;_-@_-"/>
    <numFmt numFmtId="165" formatCode="#,##0.00\ &quot;zł&quot;"/>
    <numFmt numFmtId="166" formatCode="[$-415]General"/>
    <numFmt numFmtId="167" formatCode="_-* #,##0.00&quot; zł&quot;_-;\-* #,##0.00&quot; zł&quot;_-;_-* \-??&quot; zł&quot;_-;_-@_-"/>
    <numFmt numFmtId="168" formatCode="#,##0.00&quot; &quot;[$zł-415];[Red]&quot;-&quot;#,##0.00&quot; &quot;[$zł-415]"/>
  </numFmts>
  <fonts count="46">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theme="1"/>
      <name val="Calibri"/>
      <family val="2"/>
      <charset val="238"/>
      <scheme val="minor"/>
    </font>
    <font>
      <sz val="8"/>
      <name val="Calibri"/>
      <family val="2"/>
      <charset val="238"/>
      <scheme val="minor"/>
    </font>
    <font>
      <sz val="11"/>
      <color theme="1"/>
      <name val="Cambria"/>
      <family val="1"/>
      <charset val="238"/>
    </font>
    <font>
      <sz val="10"/>
      <name val="Arial"/>
      <family val="2"/>
      <charset val="238"/>
    </font>
    <font>
      <sz val="10"/>
      <name val="Cambria"/>
      <family val="1"/>
      <charset val="238"/>
    </font>
    <font>
      <sz val="10"/>
      <name val="Arial CE"/>
      <charset val="238"/>
    </font>
    <font>
      <sz val="11"/>
      <color indexed="8"/>
      <name val="Calibri"/>
      <family val="2"/>
      <charset val="238"/>
    </font>
    <font>
      <sz val="10"/>
      <name val="Arial CE"/>
      <family val="2"/>
      <charset val="238"/>
    </font>
    <font>
      <b/>
      <sz val="10"/>
      <name val="Cambria"/>
      <family val="1"/>
      <charset val="238"/>
    </font>
    <font>
      <sz val="11"/>
      <color rgb="FF000000"/>
      <name val="Czcionka tekstu podstawowego"/>
      <charset val="238"/>
    </font>
    <font>
      <b/>
      <i/>
      <sz val="16"/>
      <color theme="1"/>
      <name val="Arial"/>
      <family val="2"/>
      <charset val="238"/>
    </font>
    <font>
      <u/>
      <sz val="10"/>
      <color theme="10"/>
      <name val="Arial"/>
      <family val="2"/>
      <charset val="238"/>
    </font>
    <font>
      <u/>
      <sz val="11"/>
      <color theme="10"/>
      <name val="Calibri"/>
      <family val="2"/>
      <charset val="238"/>
      <scheme val="minor"/>
    </font>
    <font>
      <sz val="11"/>
      <color rgb="FF000000"/>
      <name val="Calibri"/>
      <family val="2"/>
      <charset val="238"/>
    </font>
    <font>
      <sz val="11"/>
      <color theme="1"/>
      <name val="Czcionka tekstu podstawowego"/>
      <family val="2"/>
      <charset val="238"/>
    </font>
    <font>
      <sz val="11"/>
      <color theme="1"/>
      <name val="Calibri"/>
      <family val="2"/>
      <scheme val="minor"/>
    </font>
    <font>
      <sz val="11"/>
      <color theme="1"/>
      <name val="Arial"/>
      <family val="2"/>
      <charset val="238"/>
    </font>
    <font>
      <b/>
      <i/>
      <u/>
      <sz val="11"/>
      <color theme="1"/>
      <name val="Arial"/>
      <family val="2"/>
      <charset val="238"/>
    </font>
    <font>
      <b/>
      <sz val="9"/>
      <color indexed="81"/>
      <name val="Tahoma"/>
      <family val="2"/>
      <charset val="238"/>
    </font>
    <font>
      <sz val="9"/>
      <color indexed="81"/>
      <name val="Tahoma"/>
      <family val="2"/>
      <charset val="238"/>
    </font>
    <font>
      <sz val="10"/>
      <color theme="1"/>
      <name val="Calibri"/>
      <family val="2"/>
      <charset val="238"/>
      <scheme val="minor"/>
    </font>
    <font>
      <sz val="10"/>
      <name val="Arial"/>
      <family val="2"/>
      <charset val="238"/>
    </font>
    <font>
      <u/>
      <sz val="10"/>
      <color indexed="12"/>
      <name val="Arial"/>
      <family val="2"/>
      <charset val="238"/>
    </font>
    <font>
      <sz val="10"/>
      <color theme="1"/>
      <name val="Cambria"/>
      <family val="1"/>
      <charset val="238"/>
    </font>
    <font>
      <b/>
      <sz val="10"/>
      <color theme="1"/>
      <name val="Calibri"/>
      <family val="2"/>
      <charset val="238"/>
      <scheme val="minor"/>
    </font>
    <font>
      <sz val="10"/>
      <name val="Calibri"/>
      <family val="2"/>
      <charset val="238"/>
      <scheme val="minor"/>
    </font>
    <font>
      <b/>
      <sz val="10"/>
      <name val="Calibri"/>
      <family val="2"/>
      <charset val="238"/>
      <scheme val="minor"/>
    </font>
    <font>
      <b/>
      <i/>
      <sz val="10"/>
      <name val="Calibri"/>
      <family val="2"/>
      <charset val="238"/>
      <scheme val="minor"/>
    </font>
    <font>
      <sz val="10"/>
      <color rgb="FFFF0000"/>
      <name val="Calibri"/>
      <family val="2"/>
      <charset val="238"/>
      <scheme val="minor"/>
    </font>
    <font>
      <sz val="10"/>
      <color rgb="FF000000"/>
      <name val="Calibri"/>
      <family val="2"/>
      <charset val="238"/>
      <scheme val="minor"/>
    </font>
    <font>
      <b/>
      <sz val="12"/>
      <color theme="1"/>
      <name val="Calibri"/>
      <family val="2"/>
      <charset val="238"/>
      <scheme val="minor"/>
    </font>
    <font>
      <b/>
      <vertAlign val="superscript"/>
      <sz val="10"/>
      <name val="Calibri"/>
      <family val="2"/>
      <charset val="238"/>
      <scheme val="minor"/>
    </font>
    <font>
      <sz val="10"/>
      <name val="Arial"/>
      <family val="2"/>
      <charset val="238"/>
    </font>
    <font>
      <sz val="10"/>
      <color indexed="8"/>
      <name val="Calibri"/>
      <family val="2"/>
      <charset val="238"/>
      <scheme val="minor"/>
    </font>
    <font>
      <b/>
      <sz val="10"/>
      <color indexed="8"/>
      <name val="Calibri"/>
      <family val="2"/>
      <charset val="238"/>
      <scheme val="minor"/>
    </font>
    <font>
      <b/>
      <i/>
      <u/>
      <sz val="11"/>
      <color indexed="8"/>
      <name val="Calibri"/>
      <family val="2"/>
      <charset val="238"/>
      <scheme val="minor"/>
    </font>
    <font>
      <b/>
      <sz val="11"/>
      <color indexed="8"/>
      <name val="Calibri"/>
      <family val="2"/>
      <charset val="238"/>
      <scheme val="minor"/>
    </font>
    <font>
      <sz val="11"/>
      <color indexed="8"/>
      <name val="Calibri"/>
      <family val="2"/>
      <charset val="238"/>
      <scheme val="minor"/>
    </font>
    <font>
      <b/>
      <i/>
      <sz val="11"/>
      <color indexed="8"/>
      <name val="Calibri"/>
      <family val="2"/>
      <charset val="238"/>
      <scheme val="minor"/>
    </font>
    <font>
      <b/>
      <sz val="9"/>
      <name val="Calibri"/>
      <family val="2"/>
      <charset val="238"/>
      <scheme val="minor"/>
    </font>
    <font>
      <b/>
      <i/>
      <sz val="9"/>
      <name val="Calibri"/>
      <family val="2"/>
      <charset val="238"/>
      <scheme val="minor"/>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10130">
    <xf numFmtId="0" fontId="0"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6" fontId="14" fillId="0" borderId="0"/>
    <xf numFmtId="0" fontId="8" fillId="0" borderId="0"/>
    <xf numFmtId="0" fontId="15" fillId="0" borderId="0">
      <alignment horizontal="center"/>
    </xf>
    <xf numFmtId="0" fontId="15" fillId="0" borderId="0">
      <alignment horizontal="center" textRotation="90"/>
    </xf>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alignment vertical="top"/>
      <protection locked="0"/>
    </xf>
    <xf numFmtId="0" fontId="10"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5" fillId="0" borderId="0"/>
    <xf numFmtId="0" fontId="8" fillId="0" borderId="0"/>
    <xf numFmtId="0" fontId="5" fillId="0" borderId="0"/>
    <xf numFmtId="0" fontId="8" fillId="0" borderId="0"/>
    <xf numFmtId="0" fontId="10" fillId="0" borderId="0"/>
    <xf numFmtId="0" fontId="10"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9" fillId="0" borderId="0"/>
    <xf numFmtId="0" fontId="10" fillId="0" borderId="0"/>
    <xf numFmtId="0" fontId="10" fillId="0" borderId="0"/>
    <xf numFmtId="0" fontId="8" fillId="0" borderId="0"/>
    <xf numFmtId="0" fontId="8" fillId="0" borderId="0"/>
    <xf numFmtId="0" fontId="20" fillId="0" borderId="0"/>
    <xf numFmtId="0" fontId="8" fillId="0" borderId="0"/>
    <xf numFmtId="0" fontId="8" fillId="0" borderId="0"/>
    <xf numFmtId="0" fontId="21"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8" fillId="0" borderId="0"/>
    <xf numFmtId="0" fontId="5" fillId="0" borderId="0"/>
    <xf numFmtId="0" fontId="8" fillId="0" borderId="0"/>
    <xf numFmtId="0" fontId="5" fillId="0" borderId="0"/>
    <xf numFmtId="0" fontId="5" fillId="0" borderId="0"/>
    <xf numFmtId="0" fontId="8" fillId="0" borderId="0"/>
    <xf numFmtId="9" fontId="11"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xf numFmtId="168" fontId="2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8" fillId="0" borderId="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11" fillId="0" borderId="0" applyFont="0" applyFill="0" applyBorder="0" applyAlignment="0" applyProtection="0"/>
    <xf numFmtId="164" fontId="8" fillId="0" borderId="0" applyFont="0" applyFill="0" applyBorder="0" applyAlignment="0" applyProtection="0"/>
    <xf numFmtId="166" fontId="14" fillId="0" borderId="0"/>
    <xf numFmtId="0" fontId="8" fillId="0" borderId="0"/>
    <xf numFmtId="0" fontId="16"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11" fillId="0" borderId="0"/>
    <xf numFmtId="0" fontId="10" fillId="0" borderId="0"/>
    <xf numFmtId="0" fontId="8" fillId="0" borderId="0"/>
    <xf numFmtId="0" fontId="5"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19" fillId="0" borderId="0"/>
    <xf numFmtId="0" fontId="19" fillId="0" borderId="0"/>
    <xf numFmtId="0" fontId="8" fillId="0" borderId="0"/>
    <xf numFmtId="0" fontId="5" fillId="0" borderId="0"/>
    <xf numFmtId="0" fontId="5" fillId="0" borderId="0"/>
    <xf numFmtId="0" fontId="8" fillId="0" borderId="0"/>
    <xf numFmtId="0" fontId="8" fillId="0" borderId="0"/>
    <xf numFmtId="0" fontId="21" fillId="0" borderId="0"/>
    <xf numFmtId="0" fontId="8" fillId="0" borderId="0"/>
    <xf numFmtId="0" fontId="5" fillId="0" borderId="0"/>
    <xf numFmtId="0" fontId="8" fillId="0" borderId="0"/>
    <xf numFmtId="0" fontId="5" fillId="0" borderId="0"/>
    <xf numFmtId="0" fontId="5" fillId="0" borderId="0"/>
    <xf numFmtId="0" fontId="10" fillId="0" borderId="0"/>
    <xf numFmtId="0" fontId="8" fillId="0" borderId="0"/>
    <xf numFmtId="0" fontId="5" fillId="0" borderId="0"/>
    <xf numFmtId="0" fontId="5"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11"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7" fillId="0" borderId="0"/>
    <xf numFmtId="9" fontId="5" fillId="0" borderId="0" applyFont="0" applyFill="0" applyBorder="0" applyAlignment="0" applyProtection="0"/>
    <xf numFmtId="44" fontId="37"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5"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585">
    <xf numFmtId="0" fontId="0" fillId="0" borderId="0" xfId="0"/>
    <xf numFmtId="0" fontId="0" fillId="0" borderId="0" xfId="0" applyAlignment="1">
      <alignment wrapText="1"/>
    </xf>
    <xf numFmtId="0" fontId="0" fillId="0" borderId="1" xfId="0" applyBorder="1" applyAlignment="1">
      <alignment horizontal="center" vertical="center"/>
    </xf>
    <xf numFmtId="0" fontId="2" fillId="0" borderId="0" xfId="0" applyFont="1"/>
    <xf numFmtId="0" fontId="1" fillId="0" borderId="0" xfId="0" applyFont="1" applyAlignment="1">
      <alignment wrapText="1"/>
    </xf>
    <xf numFmtId="0" fontId="0" fillId="0" borderId="1" xfId="0" applyBorder="1"/>
    <xf numFmtId="0" fontId="0" fillId="0" borderId="0" xfId="0" applyAlignment="1">
      <alignment horizontal="center" vertical="center"/>
    </xf>
    <xf numFmtId="0" fontId="0" fillId="0" borderId="16" xfId="0" applyBorder="1"/>
    <xf numFmtId="0" fontId="0" fillId="0" borderId="19" xfId="0" applyBorder="1"/>
    <xf numFmtId="0" fontId="0" fillId="0" borderId="13" xfId="0" applyBorder="1"/>
    <xf numFmtId="0" fontId="0" fillId="0" borderId="14" xfId="0" applyBorder="1"/>
    <xf numFmtId="0" fontId="0" fillId="0" borderId="15" xfId="0" applyBorder="1"/>
    <xf numFmtId="165" fontId="0" fillId="0" borderId="0" xfId="0" applyNumberFormat="1" applyAlignment="1">
      <alignment horizontal="right" vertical="center"/>
    </xf>
    <xf numFmtId="165" fontId="8" fillId="0" borderId="0" xfId="12" applyNumberFormat="1" applyAlignment="1">
      <alignment horizontal="right" vertical="center"/>
    </xf>
    <xf numFmtId="0" fontId="25" fillId="7" borderId="0" xfId="0" applyFont="1" applyFill="1" applyAlignment="1">
      <alignment wrapText="1"/>
    </xf>
    <xf numFmtId="4" fontId="0" fillId="0" borderId="0" xfId="0" applyNumberFormat="1"/>
    <xf numFmtId="0" fontId="2" fillId="8" borderId="0" xfId="0" applyFont="1" applyFill="1" applyAlignment="1">
      <alignment horizontal="center" vertical="center" wrapText="1"/>
    </xf>
    <xf numFmtId="0" fontId="28" fillId="7" borderId="0" xfId="0" applyFont="1" applyFill="1" applyAlignment="1">
      <alignment wrapText="1"/>
    </xf>
    <xf numFmtId="0" fontId="7" fillId="0" borderId="0" xfId="0" applyFont="1"/>
    <xf numFmtId="0" fontId="28" fillId="0" borderId="0" xfId="0" applyFont="1"/>
    <xf numFmtId="0" fontId="28" fillId="0" borderId="22" xfId="0" applyFont="1" applyBorder="1"/>
    <xf numFmtId="0" fontId="28" fillId="0" borderId="31" xfId="0" applyFont="1" applyBorder="1"/>
    <xf numFmtId="0" fontId="13" fillId="3" borderId="10" xfId="12" applyFont="1" applyFill="1" applyBorder="1" applyAlignment="1">
      <alignment horizontal="center" vertical="center"/>
    </xf>
    <xf numFmtId="0" fontId="29" fillId="3" borderId="1" xfId="0" applyFont="1" applyFill="1" applyBorder="1" applyAlignment="1">
      <alignment horizontal="center" vertical="center"/>
    </xf>
    <xf numFmtId="0" fontId="25" fillId="0" borderId="1" xfId="0" applyFont="1" applyBorder="1" applyAlignment="1">
      <alignment horizontal="center"/>
    </xf>
    <xf numFmtId="0" fontId="25" fillId="0" borderId="1" xfId="0" applyFont="1" applyBorder="1" applyAlignment="1">
      <alignment horizontal="center" vertical="center"/>
    </xf>
    <xf numFmtId="165" fontId="25" fillId="0" borderId="1" xfId="0" applyNumberFormat="1" applyFont="1" applyBorder="1" applyAlignment="1">
      <alignment vertical="center"/>
    </xf>
    <xf numFmtId="165" fontId="30" fillId="0" borderId="1" xfId="12" applyNumberFormat="1" applyFont="1" applyBorder="1" applyAlignment="1">
      <alignment horizontal="right" vertical="center"/>
    </xf>
    <xf numFmtId="165" fontId="30" fillId="2" borderId="1" xfId="107" applyNumberFormat="1" applyFont="1" applyFill="1" applyBorder="1" applyAlignment="1" applyProtection="1">
      <alignment horizontal="right" vertical="center"/>
      <protection locked="0"/>
    </xf>
    <xf numFmtId="0" fontId="31" fillId="5" borderId="1" xfId="1" applyFont="1" applyFill="1" applyBorder="1" applyAlignment="1">
      <alignment horizontal="center" vertical="center"/>
    </xf>
    <xf numFmtId="44" fontId="31" fillId="5" borderId="1" xfId="107" applyFont="1" applyFill="1" applyBorder="1" applyAlignment="1">
      <alignment horizontal="center" vertical="center" wrapText="1"/>
    </xf>
    <xf numFmtId="0" fontId="30" fillId="2" borderId="1" xfId="1" applyFont="1" applyFill="1" applyBorder="1" applyAlignment="1">
      <alignment horizontal="center" vertical="center" wrapText="1"/>
    </xf>
    <xf numFmtId="44" fontId="30" fillId="2" borderId="1" xfId="107" applyFont="1" applyFill="1" applyBorder="1" applyAlignment="1" applyProtection="1">
      <alignment horizontal="center" vertical="center"/>
      <protection locked="0"/>
    </xf>
    <xf numFmtId="165" fontId="29" fillId="3" borderId="1" xfId="0" applyNumberFormat="1" applyFont="1" applyFill="1" applyBorder="1" applyAlignment="1">
      <alignment horizontal="center" vertical="center"/>
    </xf>
    <xf numFmtId="165" fontId="31" fillId="5" borderId="1" xfId="107" applyNumberFormat="1"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14" xfId="0" applyFont="1" applyFill="1" applyBorder="1" applyAlignment="1">
      <alignment horizontal="center" vertical="center"/>
    </xf>
    <xf numFmtId="0" fontId="29" fillId="3" borderId="14" xfId="0" applyFont="1" applyFill="1" applyBorder="1" applyAlignment="1">
      <alignment horizontal="center" vertical="center" wrapText="1"/>
    </xf>
    <xf numFmtId="165" fontId="29" fillId="3" borderId="14" xfId="0" applyNumberFormat="1" applyFont="1" applyFill="1" applyBorder="1" applyAlignment="1">
      <alignment horizontal="right" vertical="center"/>
    </xf>
    <xf numFmtId="0" fontId="29" fillId="3" borderId="29" xfId="0" applyFont="1" applyFill="1" applyBorder="1" applyAlignment="1">
      <alignment horizontal="center" vertical="center"/>
    </xf>
    <xf numFmtId="0" fontId="30" fillId="0" borderId="1" xfId="12" applyFont="1" applyBorder="1" applyAlignment="1">
      <alignment horizontal="center" vertical="center"/>
    </xf>
    <xf numFmtId="0" fontId="30" fillId="0" borderId="1" xfId="12" applyFont="1" applyBorder="1" applyAlignment="1">
      <alignment horizontal="center" vertical="center" wrapText="1"/>
    </xf>
    <xf numFmtId="0" fontId="30" fillId="0" borderId="27" xfId="12" applyFont="1" applyBorder="1" applyAlignment="1">
      <alignment horizontal="center" vertical="center"/>
    </xf>
    <xf numFmtId="0" fontId="30" fillId="0" borderId="0" xfId="12" applyFont="1" applyAlignment="1">
      <alignment horizontal="center" vertical="center"/>
    </xf>
    <xf numFmtId="0" fontId="30" fillId="0" borderId="27" xfId="12" applyFont="1" applyBorder="1" applyAlignment="1">
      <alignment horizontal="center" vertical="center" wrapText="1"/>
    </xf>
    <xf numFmtId="0" fontId="30" fillId="0" borderId="15" xfId="12" applyFont="1" applyBorder="1" applyAlignment="1">
      <alignment horizontal="center" vertical="center"/>
    </xf>
    <xf numFmtId="0" fontId="30" fillId="0" borderId="15" xfId="12" applyFont="1" applyBorder="1" applyAlignment="1">
      <alignment horizontal="center" vertical="center" wrapText="1"/>
    </xf>
    <xf numFmtId="0" fontId="25" fillId="0" borderId="15" xfId="0" applyFont="1" applyBorder="1" applyAlignment="1">
      <alignment horizontal="center" vertical="center"/>
    </xf>
    <xf numFmtId="0" fontId="25" fillId="0" borderId="34" xfId="0" applyFont="1" applyBorder="1" applyAlignment="1">
      <alignment horizontal="center" vertical="center"/>
    </xf>
    <xf numFmtId="0" fontId="30" fillId="0" borderId="6" xfId="12" applyFont="1" applyBorder="1" applyAlignment="1">
      <alignment horizontal="center" vertical="center"/>
    </xf>
    <xf numFmtId="0" fontId="30" fillId="0" borderId="6" xfId="12" applyFont="1" applyBorder="1" applyAlignment="1">
      <alignment horizontal="center" vertical="center" wrapText="1"/>
    </xf>
    <xf numFmtId="165" fontId="30" fillId="0" borderId="6" xfId="12" applyNumberFormat="1" applyFont="1" applyBorder="1" applyAlignment="1">
      <alignment horizontal="right" vertical="center"/>
    </xf>
    <xf numFmtId="165" fontId="30" fillId="0" borderId="15" xfId="12" applyNumberFormat="1" applyFont="1" applyBorder="1" applyAlignment="1">
      <alignment horizontal="right" vertical="center"/>
    </xf>
    <xf numFmtId="0" fontId="30" fillId="0" borderId="12" xfId="12" applyFont="1" applyBorder="1" applyAlignment="1">
      <alignment horizontal="center" vertical="center"/>
    </xf>
    <xf numFmtId="0" fontId="30" fillId="0" borderId="12" xfId="12" applyFont="1" applyBorder="1" applyAlignment="1">
      <alignment horizontal="center" vertical="center" wrapText="1"/>
    </xf>
    <xf numFmtId="165" fontId="30" fillId="0" borderId="12" xfId="12" applyNumberFormat="1" applyFont="1" applyBorder="1" applyAlignment="1">
      <alignment horizontal="right" vertical="center"/>
    </xf>
    <xf numFmtId="0" fontId="30" fillId="0" borderId="14" xfId="12" applyFont="1" applyBorder="1" applyAlignment="1">
      <alignment horizontal="center" vertical="center"/>
    </xf>
    <xf numFmtId="0" fontId="30" fillId="0" borderId="14" xfId="12" applyFont="1" applyBorder="1" applyAlignment="1">
      <alignment horizontal="center" vertical="center" wrapText="1"/>
    </xf>
    <xf numFmtId="165" fontId="30" fillId="0" borderId="14" xfId="12" applyNumberFormat="1" applyFont="1" applyBorder="1" applyAlignment="1">
      <alignment horizontal="right" vertical="center"/>
    </xf>
    <xf numFmtId="0" fontId="30" fillId="0" borderId="2" xfId="12" applyFont="1" applyBorder="1" applyAlignment="1">
      <alignment horizontal="center" vertical="center"/>
    </xf>
    <xf numFmtId="0" fontId="30" fillId="0" borderId="2" xfId="12" applyFont="1" applyBorder="1" applyAlignment="1">
      <alignment horizontal="center" vertical="center" wrapText="1"/>
    </xf>
    <xf numFmtId="165" fontId="30" fillId="0" borderId="2" xfId="12" applyNumberFormat="1" applyFont="1" applyBorder="1" applyAlignment="1">
      <alignment horizontal="right" vertical="center"/>
    </xf>
    <xf numFmtId="0" fontId="30" fillId="0" borderId="29" xfId="12" applyFont="1" applyBorder="1" applyAlignment="1">
      <alignment horizontal="center" vertical="center"/>
    </xf>
    <xf numFmtId="0" fontId="30" fillId="0" borderId="34" xfId="12" applyFont="1" applyBorder="1" applyAlignment="1">
      <alignment horizontal="center" vertical="center"/>
    </xf>
    <xf numFmtId="0" fontId="30" fillId="0" borderId="10" xfId="12" applyFont="1" applyBorder="1" applyAlignment="1">
      <alignment horizontal="center" vertical="center"/>
    </xf>
    <xf numFmtId="0" fontId="30" fillId="0" borderId="10" xfId="12" applyFont="1" applyBorder="1" applyAlignment="1">
      <alignment horizontal="center" vertical="center" wrapText="1"/>
    </xf>
    <xf numFmtId="165" fontId="30" fillId="0" borderId="10" xfId="12" applyNumberFormat="1" applyFont="1" applyBorder="1" applyAlignment="1">
      <alignment horizontal="right" vertical="center"/>
    </xf>
    <xf numFmtId="0" fontId="30" fillId="0" borderId="30" xfId="12" applyFont="1" applyBorder="1" applyAlignment="1">
      <alignment horizontal="center" vertical="center"/>
    </xf>
    <xf numFmtId="0" fontId="30" fillId="0" borderId="1" xfId="12" applyFont="1" applyBorder="1" applyAlignment="1">
      <alignment horizontal="center"/>
    </xf>
    <xf numFmtId="0" fontId="33" fillId="0" borderId="15" xfId="12" applyFont="1" applyBorder="1" applyAlignment="1">
      <alignment horizontal="center" vertical="center"/>
    </xf>
    <xf numFmtId="165" fontId="25" fillId="0" borderId="15" xfId="0" applyNumberFormat="1" applyFont="1" applyBorder="1" applyAlignment="1">
      <alignment horizontal="right" vertical="center"/>
    </xf>
    <xf numFmtId="0" fontId="0" fillId="9" borderId="0" xfId="0" applyFill="1"/>
    <xf numFmtId="0" fontId="0" fillId="10" borderId="0" xfId="0" applyFill="1"/>
    <xf numFmtId="44" fontId="0" fillId="0" borderId="0" xfId="0" applyNumberFormat="1"/>
    <xf numFmtId="0" fontId="29" fillId="3" borderId="1" xfId="0" applyFont="1" applyFill="1" applyBorder="1" applyAlignment="1">
      <alignment horizontal="right"/>
    </xf>
    <xf numFmtId="0" fontId="25" fillId="0" borderId="1" xfId="0" applyFont="1" applyBorder="1" applyAlignment="1">
      <alignment vertical="center"/>
    </xf>
    <xf numFmtId="44" fontId="25" fillId="0" borderId="1" xfId="0" applyNumberFormat="1" applyFont="1" applyBorder="1" applyAlignment="1">
      <alignment vertical="center"/>
    </xf>
    <xf numFmtId="0" fontId="25" fillId="0" borderId="2" xfId="0" applyFont="1" applyBorder="1" applyAlignment="1">
      <alignment vertical="center"/>
    </xf>
    <xf numFmtId="0" fontId="25" fillId="0" borderId="1" xfId="0" applyFont="1" applyBorder="1" applyAlignment="1">
      <alignment vertical="center" wrapText="1"/>
    </xf>
    <xf numFmtId="0" fontId="34" fillId="4" borderId="1" xfId="0" applyFont="1" applyFill="1" applyBorder="1" applyAlignment="1">
      <alignment horizontal="justify" vertical="center" wrapText="1"/>
    </xf>
    <xf numFmtId="0" fontId="25" fillId="0" borderId="1" xfId="0" applyFont="1" applyBorder="1" applyAlignment="1">
      <alignment horizontal="justify" vertical="center" wrapText="1"/>
    </xf>
    <xf numFmtId="0" fontId="4" fillId="2" borderId="1" xfId="1" applyFont="1" applyFill="1" applyBorder="1" applyAlignment="1">
      <alignment horizontal="center" vertical="center" wrapText="1"/>
    </xf>
    <xf numFmtId="0" fontId="4" fillId="2" borderId="1" xfId="1" applyFont="1" applyFill="1" applyBorder="1" applyAlignment="1">
      <alignment vertical="center" wrapText="1"/>
    </xf>
    <xf numFmtId="8" fontId="4" fillId="2" borderId="1" xfId="1" applyNumberFormat="1" applyFont="1" applyFill="1" applyBorder="1" applyAlignment="1">
      <alignment horizontal="right" vertical="center" wrapText="1"/>
    </xf>
    <xf numFmtId="44" fontId="4" fillId="2" borderId="1" xfId="107" quotePrefix="1" applyFont="1" applyFill="1" applyBorder="1" applyAlignment="1">
      <alignment horizontal="center" vertical="center"/>
    </xf>
    <xf numFmtId="0" fontId="4" fillId="2" borderId="8" xfId="1" applyFont="1" applyFill="1" applyBorder="1" applyAlignment="1">
      <alignment horizontal="center" vertical="center" wrapText="1"/>
    </xf>
    <xf numFmtId="0" fontId="4" fillId="2" borderId="8" xfId="1" applyFont="1" applyFill="1" applyBorder="1" applyAlignment="1">
      <alignment vertical="center" wrapText="1"/>
    </xf>
    <xf numFmtId="8" fontId="4" fillId="2" borderId="0" xfId="1" applyNumberFormat="1" applyFont="1" applyFill="1" applyAlignment="1">
      <alignment horizontal="right" vertical="center" wrapText="1"/>
    </xf>
    <xf numFmtId="44" fontId="4" fillId="2" borderId="0" xfId="107" quotePrefix="1" applyFont="1" applyFill="1" applyBorder="1" applyAlignment="1">
      <alignment horizontal="center" vertical="center"/>
    </xf>
    <xf numFmtId="44" fontId="30" fillId="2" borderId="1" xfId="107" applyFont="1" applyFill="1" applyBorder="1" applyAlignment="1" applyProtection="1">
      <alignment vertical="center"/>
      <protection locked="0"/>
    </xf>
    <xf numFmtId="44" fontId="25" fillId="0" borderId="1" xfId="0" applyNumberFormat="1" applyFont="1" applyBorder="1" applyAlignment="1">
      <alignment horizontal="center" vertical="center"/>
    </xf>
    <xf numFmtId="44" fontId="30" fillId="2" borderId="1" xfId="107" applyFont="1" applyFill="1" applyBorder="1" applyAlignment="1" applyProtection="1">
      <alignment horizontal="right" vertical="center"/>
      <protection locked="0"/>
    </xf>
    <xf numFmtId="44" fontId="25" fillId="0" borderId="1" xfId="0" applyNumberFormat="1" applyFont="1" applyBorder="1" applyAlignment="1">
      <alignment horizontal="right" vertical="center"/>
    </xf>
    <xf numFmtId="0" fontId="30" fillId="0" borderId="14" xfId="0" applyFont="1" applyBorder="1" applyAlignment="1">
      <alignment horizontal="center" vertical="center"/>
    </xf>
    <xf numFmtId="0" fontId="30" fillId="0" borderId="14" xfId="0" applyFont="1" applyBorder="1" applyAlignment="1">
      <alignment horizontal="center" vertical="center" wrapText="1"/>
    </xf>
    <xf numFmtId="165" fontId="30" fillId="0" borderId="14" xfId="0" applyNumberFormat="1" applyFont="1" applyBorder="1" applyAlignment="1">
      <alignment horizontal="center" vertical="center"/>
    </xf>
    <xf numFmtId="4" fontId="30" fillId="0" borderId="14" xfId="0" applyNumberFormat="1" applyFont="1" applyBorder="1" applyAlignment="1">
      <alignment horizontal="center" vertical="center"/>
    </xf>
    <xf numFmtId="0" fontId="30" fillId="0" borderId="36" xfId="0" applyFont="1" applyBorder="1" applyAlignment="1">
      <alignment horizontal="center" vertical="center" wrapText="1"/>
    </xf>
    <xf numFmtId="0" fontId="30" fillId="0" borderId="18" xfId="0" applyFont="1" applyBorder="1" applyAlignment="1">
      <alignment horizontal="center" vertical="center"/>
    </xf>
    <xf numFmtId="0" fontId="30" fillId="0" borderId="29" xfId="0" applyFont="1" applyBorder="1" applyAlignment="1">
      <alignment horizontal="center" vertical="center"/>
    </xf>
    <xf numFmtId="0" fontId="30" fillId="0" borderId="40"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165" fontId="30" fillId="0" borderId="1" xfId="0" applyNumberFormat="1" applyFont="1" applyBorder="1" applyAlignment="1">
      <alignment horizontal="center" vertical="center"/>
    </xf>
    <xf numFmtId="4" fontId="30" fillId="0" borderId="1" xfId="0" applyNumberFormat="1" applyFont="1" applyBorder="1" applyAlignment="1">
      <alignment horizontal="center" vertical="center"/>
    </xf>
    <xf numFmtId="0" fontId="30" fillId="0" borderId="3" xfId="0" applyFont="1" applyBorder="1" applyAlignment="1">
      <alignment horizontal="center" vertical="center" wrapText="1"/>
    </xf>
    <xf numFmtId="0" fontId="30" fillId="0" borderId="11" xfId="0" applyFont="1" applyBorder="1" applyAlignment="1">
      <alignment horizontal="center" vertical="center"/>
    </xf>
    <xf numFmtId="0" fontId="30" fillId="0" borderId="27" xfId="0" applyFont="1" applyBorder="1" applyAlignment="1">
      <alignment horizontal="center" vertical="center"/>
    </xf>
    <xf numFmtId="0" fontId="30" fillId="0" borderId="5" xfId="0" applyFont="1" applyBorder="1" applyAlignment="1">
      <alignment horizontal="center" vertical="center"/>
    </xf>
    <xf numFmtId="165" fontId="30" fillId="0" borderId="10" xfId="0" applyNumberFormat="1" applyFont="1" applyBorder="1" applyAlignment="1">
      <alignment horizontal="center" vertical="center"/>
    </xf>
    <xf numFmtId="0" fontId="30" fillId="0" borderId="15" xfId="0" applyFont="1" applyBorder="1" applyAlignment="1">
      <alignment horizontal="center" vertical="center"/>
    </xf>
    <xf numFmtId="0" fontId="30" fillId="0" borderId="37" xfId="0" applyFont="1" applyBorder="1" applyAlignment="1">
      <alignment horizontal="center" vertical="center" wrapText="1"/>
    </xf>
    <xf numFmtId="0" fontId="30" fillId="0" borderId="17" xfId="0" applyFont="1" applyBorder="1" applyAlignment="1">
      <alignment horizontal="center" vertical="center"/>
    </xf>
    <xf numFmtId="0" fontId="30" fillId="0" borderId="34" xfId="0" applyFont="1" applyBorder="1" applyAlignment="1">
      <alignment horizontal="center" vertical="center" wrapText="1"/>
    </xf>
    <xf numFmtId="0" fontId="30" fillId="0" borderId="41" xfId="0" applyFont="1" applyBorder="1" applyAlignment="1">
      <alignment horizontal="center" vertical="center"/>
    </xf>
    <xf numFmtId="0" fontId="30" fillId="0" borderId="15" xfId="0" applyFont="1" applyBorder="1" applyAlignment="1">
      <alignment horizontal="center" vertical="center" wrapText="1"/>
    </xf>
    <xf numFmtId="165" fontId="30" fillId="0" borderId="15" xfId="0" applyNumberFormat="1" applyFont="1" applyBorder="1" applyAlignment="1">
      <alignment horizontal="center" vertical="center"/>
    </xf>
    <xf numFmtId="4" fontId="30" fillId="0" borderId="15" xfId="0" applyNumberFormat="1" applyFont="1" applyBorder="1" applyAlignment="1">
      <alignment horizontal="center" vertical="center"/>
    </xf>
    <xf numFmtId="0" fontId="30" fillId="0" borderId="34" xfId="0" applyFont="1" applyBorder="1" applyAlignment="1">
      <alignment horizontal="center" vertical="center"/>
    </xf>
    <xf numFmtId="0" fontId="30" fillId="0" borderId="10" xfId="0" applyFont="1" applyBorder="1" applyAlignment="1">
      <alignment horizontal="center" vertical="center"/>
    </xf>
    <xf numFmtId="0" fontId="30" fillId="0" borderId="7" xfId="0" applyFont="1" applyBorder="1" applyAlignment="1">
      <alignment horizontal="center" vertical="center" wrapText="1"/>
    </xf>
    <xf numFmtId="0" fontId="30" fillId="0" borderId="28" xfId="0" applyFont="1" applyBorder="1" applyAlignment="1">
      <alignment horizontal="center" vertical="center"/>
    </xf>
    <xf numFmtId="0" fontId="30" fillId="0" borderId="30" xfId="0" applyFont="1" applyBorder="1" applyAlignment="1">
      <alignment horizontal="center" vertical="center"/>
    </xf>
    <xf numFmtId="0" fontId="30" fillId="0" borderId="9" xfId="0" applyFont="1" applyBorder="1" applyAlignment="1">
      <alignment horizontal="center" vertical="center"/>
    </xf>
    <xf numFmtId="0" fontId="25" fillId="8" borderId="0" xfId="0" applyFont="1" applyFill="1"/>
    <xf numFmtId="0" fontId="25" fillId="10" borderId="0" xfId="0" applyFont="1" applyFill="1"/>
    <xf numFmtId="0" fontId="35" fillId="0" borderId="0" xfId="0" applyFont="1"/>
    <xf numFmtId="0" fontId="25" fillId="9" borderId="0" xfId="0" applyFont="1" applyFill="1"/>
    <xf numFmtId="0" fontId="25" fillId="10" borderId="1" xfId="0" applyFont="1" applyFill="1" applyBorder="1" applyAlignment="1">
      <alignment horizontal="center" vertical="center"/>
    </xf>
    <xf numFmtId="0" fontId="25" fillId="10" borderId="1" xfId="0" applyFont="1" applyFill="1" applyBorder="1" applyAlignment="1">
      <alignment horizontal="center" vertical="center" wrapText="1"/>
    </xf>
    <xf numFmtId="14" fontId="25" fillId="10" borderId="1" xfId="0" applyNumberFormat="1" applyFont="1" applyFill="1" applyBorder="1" applyAlignment="1">
      <alignment horizontal="center" vertical="center"/>
    </xf>
    <xf numFmtId="165" fontId="25" fillId="10" borderId="1" xfId="0" applyNumberFormat="1" applyFont="1" applyFill="1" applyBorder="1" applyAlignment="1">
      <alignment horizontal="center" vertical="center"/>
    </xf>
    <xf numFmtId="0" fontId="30" fillId="10" borderId="1" xfId="0" applyFont="1" applyFill="1" applyBorder="1" applyAlignment="1">
      <alignment horizontal="center" vertical="center" wrapText="1"/>
    </xf>
    <xf numFmtId="0" fontId="30" fillId="10" borderId="1" xfId="0" applyFont="1" applyFill="1" applyBorder="1" applyAlignment="1">
      <alignment horizontal="center" vertical="center"/>
    </xf>
    <xf numFmtId="0" fontId="25" fillId="10" borderId="1" xfId="0" applyFont="1" applyFill="1" applyBorder="1" applyAlignment="1">
      <alignment horizontal="center"/>
    </xf>
    <xf numFmtId="0" fontId="25" fillId="10" borderId="1" xfId="0" applyFont="1" applyFill="1" applyBorder="1"/>
    <xf numFmtId="0" fontId="25" fillId="10" borderId="1" xfId="0" quotePrefix="1" applyFont="1" applyFill="1" applyBorder="1" applyAlignment="1">
      <alignment horizontal="center" vertical="center"/>
    </xf>
    <xf numFmtId="0" fontId="0" fillId="10" borderId="5" xfId="0" applyFill="1" applyBorder="1"/>
    <xf numFmtId="3" fontId="25" fillId="10" borderId="1" xfId="0" applyNumberFormat="1" applyFont="1" applyFill="1" applyBorder="1" applyAlignment="1">
      <alignment horizontal="center" vertical="center"/>
    </xf>
    <xf numFmtId="3" fontId="25" fillId="10" borderId="1" xfId="0" applyNumberFormat="1" applyFont="1" applyFill="1" applyBorder="1" applyAlignment="1">
      <alignment horizontal="center"/>
    </xf>
    <xf numFmtId="3" fontId="35" fillId="0" borderId="0" xfId="0" applyNumberFormat="1" applyFont="1"/>
    <xf numFmtId="3" fontId="0" fillId="0" borderId="0" xfId="0" applyNumberFormat="1"/>
    <xf numFmtId="0" fontId="31" fillId="8" borderId="25" xfId="12" applyFont="1" applyFill="1" applyBorder="1" applyAlignment="1">
      <alignment horizontal="center" vertical="center" wrapText="1"/>
    </xf>
    <xf numFmtId="0" fontId="31" fillId="8" borderId="20" xfId="12" applyFont="1" applyFill="1" applyBorder="1" applyAlignment="1">
      <alignment horizontal="center" vertical="center" wrapText="1"/>
    </xf>
    <xf numFmtId="0" fontId="31" fillId="8" borderId="0" xfId="12" applyFont="1" applyFill="1" applyAlignment="1">
      <alignment horizontal="center" vertical="center" wrapText="1"/>
    </xf>
    <xf numFmtId="165" fontId="25" fillId="0" borderId="1" xfId="0" applyNumberFormat="1" applyFont="1" applyBorder="1" applyAlignment="1">
      <alignment horizontal="right" vertical="center"/>
    </xf>
    <xf numFmtId="0" fontId="25" fillId="0" borderId="1" xfId="0" applyFont="1" applyBorder="1" applyAlignment="1">
      <alignment horizontal="center" vertical="center" wrapText="1"/>
    </xf>
    <xf numFmtId="0" fontId="30" fillId="10" borderId="27" xfId="12" applyFont="1" applyFill="1" applyBorder="1" applyAlignment="1">
      <alignment horizontal="center" vertical="center"/>
    </xf>
    <xf numFmtId="0" fontId="30" fillId="10" borderId="15" xfId="0" applyFont="1" applyFill="1" applyBorder="1" applyAlignment="1">
      <alignment horizontal="center" vertical="center"/>
    </xf>
    <xf numFmtId="0" fontId="30" fillId="10" borderId="34" xfId="12" applyFont="1" applyFill="1" applyBorder="1" applyAlignment="1">
      <alignment horizontal="center" vertical="center"/>
    </xf>
    <xf numFmtId="167" fontId="30" fillId="10" borderId="1" xfId="1819" applyFont="1" applyFill="1" applyBorder="1" applyAlignment="1">
      <alignment vertical="center"/>
    </xf>
    <xf numFmtId="167" fontId="30" fillId="10" borderId="15" xfId="1819" applyFont="1" applyFill="1" applyBorder="1" applyAlignment="1">
      <alignment vertical="center"/>
    </xf>
    <xf numFmtId="0" fontId="30" fillId="10" borderId="15" xfId="0" applyFont="1" applyFill="1" applyBorder="1" applyAlignment="1">
      <alignment horizontal="center" vertical="center" wrapText="1"/>
    </xf>
    <xf numFmtId="4" fontId="30" fillId="10" borderId="15" xfId="0" applyNumberFormat="1" applyFont="1" applyFill="1" applyBorder="1" applyAlignment="1">
      <alignment horizontal="center" vertical="center"/>
    </xf>
    <xf numFmtId="0" fontId="30" fillId="10" borderId="10" xfId="0" applyFont="1" applyFill="1" applyBorder="1" applyAlignment="1">
      <alignment horizontal="center" vertical="center" wrapText="1"/>
    </xf>
    <xf numFmtId="0" fontId="30" fillId="10" borderId="10" xfId="0" applyFont="1" applyFill="1" applyBorder="1" applyAlignment="1">
      <alignment horizontal="center" vertical="center"/>
    </xf>
    <xf numFmtId="4" fontId="30" fillId="10" borderId="10" xfId="0" applyNumberFormat="1" applyFont="1" applyFill="1" applyBorder="1" applyAlignment="1">
      <alignment horizontal="center" vertical="center"/>
    </xf>
    <xf numFmtId="0" fontId="25" fillId="0" borderId="0" xfId="0" applyFont="1"/>
    <xf numFmtId="0" fontId="25" fillId="0" borderId="0" xfId="0" applyFont="1" applyAlignment="1">
      <alignment horizontal="center"/>
    </xf>
    <xf numFmtId="165" fontId="25" fillId="0" borderId="0" xfId="0" applyNumberFormat="1" applyFont="1" applyAlignment="1">
      <alignment horizontal="right" vertical="center"/>
    </xf>
    <xf numFmtId="165" fontId="25" fillId="0" borderId="0" xfId="0" applyNumberFormat="1" applyFont="1"/>
    <xf numFmtId="0" fontId="30" fillId="10" borderId="1" xfId="1" applyFont="1" applyFill="1" applyBorder="1" applyAlignment="1">
      <alignment horizontal="center" vertical="center" wrapText="1"/>
    </xf>
    <xf numFmtId="44" fontId="30" fillId="10" borderId="1" xfId="107" applyFont="1" applyFill="1" applyBorder="1" applyAlignment="1" applyProtection="1">
      <alignment vertical="center"/>
      <protection locked="0"/>
    </xf>
    <xf numFmtId="0" fontId="31" fillId="7" borderId="1" xfId="0" applyFont="1" applyFill="1" applyBorder="1" applyAlignment="1">
      <alignment vertical="center" wrapText="1"/>
    </xf>
    <xf numFmtId="165" fontId="0" fillId="0" borderId="0" xfId="0" applyNumberFormat="1"/>
    <xf numFmtId="0" fontId="30" fillId="0" borderId="27" xfId="0" applyFont="1" applyBorder="1" applyAlignment="1">
      <alignment horizontal="center" vertical="center" wrapText="1"/>
    </xf>
    <xf numFmtId="165" fontId="25" fillId="10" borderId="1" xfId="0" applyNumberFormat="1" applyFont="1" applyFill="1" applyBorder="1" applyAlignment="1">
      <alignment vertical="center"/>
    </xf>
    <xf numFmtId="0" fontId="30" fillId="0" borderId="18" xfId="0" applyFont="1" applyBorder="1" applyAlignment="1">
      <alignment horizontal="center" vertical="center" wrapText="1"/>
    </xf>
    <xf numFmtId="165" fontId="30" fillId="0" borderId="15" xfId="0" applyNumberFormat="1" applyFont="1" applyBorder="1" applyAlignment="1">
      <alignment vertical="center"/>
    </xf>
    <xf numFmtId="0" fontId="0" fillId="12" borderId="0" xfId="0" applyFill="1"/>
    <xf numFmtId="0" fontId="0" fillId="9" borderId="16" xfId="0" applyFill="1" applyBorder="1"/>
    <xf numFmtId="0" fontId="0" fillId="9" borderId="19" xfId="0" applyFill="1" applyBorder="1"/>
    <xf numFmtId="0" fontId="9" fillId="0" borderId="1" xfId="12" applyFont="1" applyBorder="1" applyAlignment="1">
      <alignment vertical="center"/>
    </xf>
    <xf numFmtId="165" fontId="9" fillId="0" borderId="1" xfId="12" applyNumberFormat="1" applyFont="1" applyBorder="1" applyAlignment="1">
      <alignment vertical="center"/>
    </xf>
    <xf numFmtId="0" fontId="31" fillId="7" borderId="1" xfId="0" applyFont="1" applyFill="1" applyBorder="1" applyAlignment="1">
      <alignment horizontal="center" vertical="center" wrapText="1"/>
    </xf>
    <xf numFmtId="165" fontId="31" fillId="7" borderId="10" xfId="0" applyNumberFormat="1"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7" borderId="3" xfId="0" applyFont="1" applyFill="1" applyBorder="1" applyAlignment="1">
      <alignment horizontal="center" vertical="center" wrapText="1"/>
    </xf>
    <xf numFmtId="4" fontId="31" fillId="7" borderId="1" xfId="0" applyNumberFormat="1" applyFont="1" applyFill="1" applyBorder="1" applyAlignment="1">
      <alignment horizontal="center" vertical="center" wrapText="1"/>
    </xf>
    <xf numFmtId="0" fontId="30" fillId="0" borderId="17" xfId="0" applyFont="1" applyBorder="1" applyAlignment="1">
      <alignment horizontal="center" vertical="center" wrapText="1"/>
    </xf>
    <xf numFmtId="0" fontId="0" fillId="10" borderId="1" xfId="0" applyFill="1" applyBorder="1"/>
    <xf numFmtId="0" fontId="35" fillId="10" borderId="0" xfId="0" applyFont="1" applyFill="1"/>
    <xf numFmtId="0" fontId="42" fillId="0" borderId="0" xfId="0" applyFont="1" applyAlignment="1">
      <alignment horizontal="center" vertical="center"/>
    </xf>
    <xf numFmtId="0" fontId="3" fillId="0" borderId="0" xfId="0" applyFont="1" applyAlignment="1">
      <alignment horizontal="center" vertical="center"/>
    </xf>
    <xf numFmtId="0" fontId="42" fillId="10" borderId="0" xfId="0" applyFont="1" applyFill="1" applyAlignment="1">
      <alignment horizontal="center" vertical="center"/>
    </xf>
    <xf numFmtId="0" fontId="41" fillId="3" borderId="1" xfId="0" applyFont="1" applyFill="1" applyBorder="1" applyAlignment="1">
      <alignment horizontal="center" vertical="center"/>
    </xf>
    <xf numFmtId="0" fontId="41" fillId="3" borderId="1" xfId="0" applyFont="1" applyFill="1" applyBorder="1" applyAlignment="1">
      <alignment horizontal="center" vertical="center" wrapText="1"/>
    </xf>
    <xf numFmtId="0" fontId="3" fillId="10" borderId="0" xfId="0" applyFont="1" applyFill="1" applyAlignment="1">
      <alignment horizontal="center" vertical="center"/>
    </xf>
    <xf numFmtId="0" fontId="41" fillId="10" borderId="1" xfId="0" applyFont="1" applyFill="1" applyBorder="1" applyAlignment="1">
      <alignment horizontal="center" vertical="center"/>
    </xf>
    <xf numFmtId="8" fontId="42" fillId="10" borderId="1" xfId="0" applyNumberFormat="1" applyFont="1" applyFill="1" applyBorder="1" applyAlignment="1">
      <alignment horizontal="center" vertical="center"/>
    </xf>
    <xf numFmtId="0" fontId="42" fillId="10" borderId="1" xfId="0" applyFont="1" applyFill="1" applyBorder="1" applyAlignment="1">
      <alignment horizontal="center" vertical="center"/>
    </xf>
    <xf numFmtId="0" fontId="43" fillId="10" borderId="0" xfId="0" applyFont="1" applyFill="1" applyAlignment="1">
      <alignment horizontal="center" vertical="center"/>
    </xf>
    <xf numFmtId="8" fontId="42" fillId="10" borderId="0" xfId="0" applyNumberFormat="1" applyFont="1" applyFill="1" applyAlignment="1">
      <alignment horizontal="center" vertical="center"/>
    </xf>
    <xf numFmtId="0" fontId="41" fillId="3" borderId="11" xfId="0" applyFont="1" applyFill="1" applyBorder="1" applyAlignment="1">
      <alignment horizontal="center" vertical="center"/>
    </xf>
    <xf numFmtId="0" fontId="41" fillId="3" borderId="27"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7" xfId="0" applyFont="1" applyFill="1" applyBorder="1" applyAlignment="1">
      <alignment horizontal="center" vertical="center"/>
    </xf>
    <xf numFmtId="165" fontId="3" fillId="10" borderId="11" xfId="0" applyNumberFormat="1" applyFont="1" applyFill="1" applyBorder="1" applyAlignment="1">
      <alignment horizontal="center" vertical="center"/>
    </xf>
    <xf numFmtId="0" fontId="3" fillId="10" borderId="1" xfId="0" applyFont="1" applyFill="1" applyBorder="1" applyAlignment="1">
      <alignment horizontal="center" vertical="center"/>
    </xf>
    <xf numFmtId="165" fontId="3" fillId="10" borderId="1" xfId="0" applyNumberFormat="1" applyFont="1" applyFill="1" applyBorder="1" applyAlignment="1">
      <alignment horizontal="center" vertical="center"/>
    </xf>
    <xf numFmtId="165" fontId="3" fillId="10" borderId="17" xfId="0" applyNumberFormat="1" applyFont="1" applyFill="1" applyBorder="1" applyAlignment="1">
      <alignment horizontal="center" vertical="center"/>
    </xf>
    <xf numFmtId="0" fontId="3" fillId="10" borderId="15" xfId="0" applyFont="1" applyFill="1" applyBorder="1" applyAlignment="1">
      <alignment horizontal="center" vertical="center"/>
    </xf>
    <xf numFmtId="165" fontId="3" fillId="10" borderId="15"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30" fillId="10" borderId="6" xfId="0" applyFont="1" applyFill="1" applyBorder="1" applyAlignment="1">
      <alignment horizontal="center" vertical="center"/>
    </xf>
    <xf numFmtId="0" fontId="30" fillId="10" borderId="6" xfId="0" applyFont="1" applyFill="1" applyBorder="1" applyAlignment="1">
      <alignment horizontal="center" vertical="center" wrapText="1"/>
    </xf>
    <xf numFmtId="4" fontId="30" fillId="10" borderId="14" xfId="0" applyNumberFormat="1" applyFont="1" applyFill="1" applyBorder="1" applyAlignment="1">
      <alignment horizontal="center" vertical="center"/>
    </xf>
    <xf numFmtId="165" fontId="30" fillId="10" borderId="21" xfId="0" applyNumberFormat="1" applyFont="1" applyFill="1" applyBorder="1" applyAlignment="1">
      <alignment horizontal="center" vertical="center"/>
    </xf>
    <xf numFmtId="0" fontId="30" fillId="10" borderId="14" xfId="0" applyFont="1" applyFill="1" applyBorder="1" applyAlignment="1">
      <alignment horizontal="center" vertical="center"/>
    </xf>
    <xf numFmtId="0" fontId="30" fillId="10" borderId="14" xfId="0" applyFont="1" applyFill="1" applyBorder="1" applyAlignment="1">
      <alignment horizontal="center" vertical="center" wrapText="1"/>
    </xf>
    <xf numFmtId="0" fontId="30" fillId="10" borderId="40" xfId="0" applyFont="1" applyFill="1" applyBorder="1" applyAlignment="1">
      <alignment horizontal="center" vertical="center"/>
    </xf>
    <xf numFmtId="0" fontId="28" fillId="10" borderId="0" xfId="0" applyFont="1" applyFill="1"/>
    <xf numFmtId="0" fontId="29" fillId="10" borderId="23" xfId="0" applyFont="1" applyFill="1" applyBorder="1" applyAlignment="1">
      <alignment horizontal="center" vertical="center" wrapText="1"/>
    </xf>
    <xf numFmtId="165" fontId="30" fillId="10" borderId="24" xfId="0" applyNumberFormat="1" applyFont="1" applyFill="1" applyBorder="1" applyAlignment="1">
      <alignment horizontal="center" vertical="center"/>
    </xf>
    <xf numFmtId="0" fontId="30" fillId="10" borderId="41" xfId="0" applyFont="1" applyFill="1" applyBorder="1" applyAlignment="1">
      <alignment horizontal="center" vertical="center"/>
    </xf>
    <xf numFmtId="0" fontId="0" fillId="10" borderId="19" xfId="0" applyFill="1" applyBorder="1"/>
    <xf numFmtId="0" fontId="29" fillId="10" borderId="25" xfId="0" applyFont="1" applyFill="1" applyBorder="1" applyAlignment="1">
      <alignment horizontal="center" vertical="center" wrapText="1"/>
    </xf>
    <xf numFmtId="0" fontId="30" fillId="10" borderId="12" xfId="0" applyFont="1" applyFill="1" applyBorder="1" applyAlignment="1">
      <alignment horizontal="center" vertical="center"/>
    </xf>
    <xf numFmtId="0" fontId="30" fillId="10" borderId="12" xfId="0" applyFont="1" applyFill="1" applyBorder="1" applyAlignment="1">
      <alignment horizontal="center" vertical="center" wrapText="1"/>
    </xf>
    <xf numFmtId="4" fontId="30" fillId="10" borderId="12" xfId="0" applyNumberFormat="1" applyFont="1" applyFill="1" applyBorder="1" applyAlignment="1">
      <alignment horizontal="center" vertical="center"/>
    </xf>
    <xf numFmtId="165" fontId="30" fillId="10" borderId="12" xfId="0" applyNumberFormat="1" applyFont="1" applyFill="1" applyBorder="1" applyAlignment="1">
      <alignment horizontal="center" vertical="center"/>
    </xf>
    <xf numFmtId="0" fontId="30" fillId="10" borderId="38" xfId="0" applyFont="1" applyFill="1" applyBorder="1" applyAlignment="1">
      <alignment horizontal="center" vertical="center" wrapText="1"/>
    </xf>
    <xf numFmtId="0" fontId="30" fillId="10" borderId="33" xfId="0" applyFont="1" applyFill="1" applyBorder="1" applyAlignment="1">
      <alignment horizontal="center" vertical="center"/>
    </xf>
    <xf numFmtId="0" fontId="30" fillId="10" borderId="44" xfId="0" applyFont="1" applyFill="1" applyBorder="1" applyAlignment="1">
      <alignment horizontal="center" vertical="center"/>
    </xf>
    <xf numFmtId="0" fontId="30" fillId="10" borderId="42" xfId="0" applyFont="1" applyFill="1" applyBorder="1" applyAlignment="1">
      <alignment horizontal="center" vertical="center"/>
    </xf>
    <xf numFmtId="0" fontId="0" fillId="10" borderId="13" xfId="0" applyFill="1" applyBorder="1"/>
    <xf numFmtId="165" fontId="30" fillId="10" borderId="14" xfId="0" applyNumberFormat="1" applyFont="1" applyFill="1" applyBorder="1" applyAlignment="1">
      <alignment horizontal="center" vertical="center"/>
    </xf>
    <xf numFmtId="0" fontId="30" fillId="10" borderId="36" xfId="0" applyFont="1" applyFill="1" applyBorder="1" applyAlignment="1">
      <alignment horizontal="center" vertical="center" wrapText="1"/>
    </xf>
    <xf numFmtId="0" fontId="30" fillId="10" borderId="18" xfId="0" applyFont="1" applyFill="1" applyBorder="1" applyAlignment="1">
      <alignment horizontal="center" vertical="center"/>
    </xf>
    <xf numFmtId="0" fontId="30" fillId="10" borderId="29" xfId="0" applyFont="1" applyFill="1" applyBorder="1" applyAlignment="1">
      <alignment horizontal="center" vertical="center"/>
    </xf>
    <xf numFmtId="0" fontId="0" fillId="10" borderId="16" xfId="0" applyFill="1" applyBorder="1" applyAlignment="1">
      <alignment horizontal="center" vertical="center"/>
    </xf>
    <xf numFmtId="4" fontId="30" fillId="10" borderId="1" xfId="0" applyNumberFormat="1" applyFont="1" applyFill="1" applyBorder="1" applyAlignment="1">
      <alignment horizontal="center" vertical="center"/>
    </xf>
    <xf numFmtId="165" fontId="30" fillId="10" borderId="1" xfId="0" applyNumberFormat="1" applyFont="1" applyFill="1" applyBorder="1" applyAlignment="1">
      <alignment horizontal="center" vertical="center"/>
    </xf>
    <xf numFmtId="0" fontId="30" fillId="10" borderId="3" xfId="0" applyFont="1" applyFill="1" applyBorder="1" applyAlignment="1">
      <alignment horizontal="center" vertical="center" wrapText="1"/>
    </xf>
    <xf numFmtId="0" fontId="30" fillId="10" borderId="11" xfId="0" applyFont="1" applyFill="1" applyBorder="1" applyAlignment="1">
      <alignment horizontal="center" vertical="center"/>
    </xf>
    <xf numFmtId="0" fontId="30" fillId="10" borderId="27" xfId="0" applyFont="1" applyFill="1" applyBorder="1" applyAlignment="1">
      <alignment horizontal="center" vertical="center"/>
    </xf>
    <xf numFmtId="0" fontId="30" fillId="10" borderId="5" xfId="0" applyFont="1" applyFill="1" applyBorder="1" applyAlignment="1">
      <alignment horizontal="center" vertical="center"/>
    </xf>
    <xf numFmtId="0" fontId="28" fillId="10" borderId="0" xfId="0" applyFont="1" applyFill="1" applyAlignment="1">
      <alignment horizontal="center" vertical="center"/>
    </xf>
    <xf numFmtId="0" fontId="0" fillId="10" borderId="0" xfId="0" applyFill="1" applyAlignment="1">
      <alignment horizontal="center" vertical="center"/>
    </xf>
    <xf numFmtId="165" fontId="30" fillId="10" borderId="15" xfId="0" applyNumberFormat="1" applyFont="1" applyFill="1" applyBorder="1" applyAlignment="1">
      <alignment horizontal="center" vertical="center"/>
    </xf>
    <xf numFmtId="0" fontId="30" fillId="10" borderId="37" xfId="0" applyFont="1" applyFill="1" applyBorder="1" applyAlignment="1">
      <alignment horizontal="center" vertical="center" wrapText="1"/>
    </xf>
    <xf numFmtId="0" fontId="30" fillId="10" borderId="17" xfId="0" applyFont="1" applyFill="1" applyBorder="1" applyAlignment="1">
      <alignment horizontal="center" vertical="center"/>
    </xf>
    <xf numFmtId="0" fontId="30" fillId="10" borderId="34" xfId="0" applyFont="1" applyFill="1" applyBorder="1" applyAlignment="1">
      <alignment horizontal="center" vertical="center"/>
    </xf>
    <xf numFmtId="0" fontId="0" fillId="10" borderId="19" xfId="0" applyFill="1" applyBorder="1" applyAlignment="1">
      <alignment horizontal="center" vertical="center"/>
    </xf>
    <xf numFmtId="0" fontId="30" fillId="10" borderId="21" xfId="0" applyFont="1" applyFill="1" applyBorder="1" applyAlignment="1">
      <alignment horizontal="center" vertical="center"/>
    </xf>
    <xf numFmtId="0" fontId="30" fillId="10" borderId="35" xfId="0" applyFont="1" applyFill="1" applyBorder="1" applyAlignment="1">
      <alignment horizontal="center" vertical="center"/>
    </xf>
    <xf numFmtId="0" fontId="30" fillId="10" borderId="45" xfId="0" applyFont="1" applyFill="1" applyBorder="1" applyAlignment="1">
      <alignment horizontal="center" vertical="center"/>
    </xf>
    <xf numFmtId="0" fontId="0" fillId="10" borderId="16" xfId="0" applyFill="1" applyBorder="1"/>
    <xf numFmtId="0" fontId="30" fillId="10" borderId="24"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26" xfId="0" applyFont="1" applyFill="1" applyBorder="1" applyAlignment="1">
      <alignment horizontal="center" vertical="center"/>
    </xf>
    <xf numFmtId="0" fontId="30" fillId="10" borderId="21" xfId="0" applyFont="1" applyFill="1" applyBorder="1" applyAlignment="1">
      <alignment horizontal="center" vertical="center" wrapText="1"/>
    </xf>
    <xf numFmtId="4" fontId="30" fillId="10" borderId="21" xfId="0" applyNumberFormat="1" applyFont="1" applyFill="1" applyBorder="1" applyAlignment="1">
      <alignment horizontal="center" vertical="center"/>
    </xf>
    <xf numFmtId="0" fontId="30" fillId="10" borderId="39" xfId="0" applyFont="1" applyFill="1" applyBorder="1" applyAlignment="1">
      <alignment horizontal="center" vertical="center" wrapText="1"/>
    </xf>
    <xf numFmtId="0" fontId="30" fillId="10" borderId="35" xfId="0" applyFont="1" applyFill="1" applyBorder="1" applyAlignment="1">
      <alignment horizontal="center" vertical="center" wrapText="1"/>
    </xf>
    <xf numFmtId="0" fontId="30" fillId="10" borderId="43" xfId="0" applyFont="1" applyFill="1" applyBorder="1" applyAlignment="1">
      <alignment horizontal="center" vertical="center"/>
    </xf>
    <xf numFmtId="0" fontId="29" fillId="10" borderId="33" xfId="0" applyFont="1" applyFill="1" applyBorder="1" applyAlignment="1">
      <alignment horizontal="center" vertical="center" wrapText="1"/>
    </xf>
    <xf numFmtId="0" fontId="25" fillId="10" borderId="12" xfId="0" applyFont="1" applyFill="1" applyBorder="1" applyAlignment="1">
      <alignment horizontal="center" vertical="center"/>
    </xf>
    <xf numFmtId="0" fontId="25" fillId="10" borderId="12" xfId="0" applyFont="1" applyFill="1" applyBorder="1" applyAlignment="1">
      <alignment horizontal="center" vertical="center" wrapText="1"/>
    </xf>
    <xf numFmtId="4" fontId="25" fillId="10" borderId="12" xfId="0" applyNumberFormat="1" applyFont="1" applyFill="1" applyBorder="1" applyAlignment="1">
      <alignment horizontal="center" vertical="center"/>
    </xf>
    <xf numFmtId="165" fontId="25" fillId="10" borderId="12" xfId="0" applyNumberFormat="1" applyFont="1" applyFill="1" applyBorder="1" applyAlignment="1">
      <alignment horizontal="center" vertical="center"/>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49" fontId="38" fillId="10" borderId="1" xfId="12" applyNumberFormat="1" applyFont="1" applyFill="1" applyBorder="1" applyAlignment="1" applyProtection="1">
      <alignment horizontal="center" vertical="center" wrapText="1"/>
      <protection locked="0"/>
    </xf>
    <xf numFmtId="0" fontId="0" fillId="10" borderId="12" xfId="0" applyFill="1" applyBorder="1" applyAlignment="1">
      <alignment vertical="center"/>
    </xf>
    <xf numFmtId="0" fontId="30" fillId="10" borderId="24" xfId="0" applyFont="1" applyFill="1" applyBorder="1" applyAlignment="1">
      <alignment horizontal="center" vertical="center" wrapText="1"/>
    </xf>
    <xf numFmtId="4" fontId="30" fillId="10" borderId="24" xfId="0" applyNumberFormat="1" applyFont="1" applyFill="1" applyBorder="1" applyAlignment="1">
      <alignment horizontal="center" vertical="center"/>
    </xf>
    <xf numFmtId="0" fontId="30" fillId="10" borderId="46" xfId="0" applyFont="1" applyFill="1" applyBorder="1" applyAlignment="1">
      <alignment horizontal="center" vertical="center" wrapText="1"/>
    </xf>
    <xf numFmtId="0" fontId="30" fillId="10" borderId="47" xfId="0" applyFont="1" applyFill="1" applyBorder="1" applyAlignment="1">
      <alignment horizontal="center" vertical="center"/>
    </xf>
    <xf numFmtId="0" fontId="0" fillId="10" borderId="14" xfId="0" applyFill="1" applyBorder="1"/>
    <xf numFmtId="0" fontId="25" fillId="10" borderId="15" xfId="0" applyFont="1" applyFill="1" applyBorder="1" applyAlignment="1">
      <alignment horizontal="center" vertical="center"/>
    </xf>
    <xf numFmtId="0" fontId="25" fillId="10" borderId="15" xfId="0" applyFont="1" applyFill="1" applyBorder="1" applyAlignment="1">
      <alignment horizontal="center" vertical="center" wrapText="1"/>
    </xf>
    <xf numFmtId="4" fontId="0" fillId="10" borderId="15" xfId="0" applyNumberFormat="1" applyFill="1" applyBorder="1" applyAlignment="1">
      <alignment horizontal="center" vertical="center"/>
    </xf>
    <xf numFmtId="165" fontId="25" fillId="10" borderId="15" xfId="0" applyNumberFormat="1" applyFont="1" applyFill="1" applyBorder="1" applyAlignment="1">
      <alignment horizontal="center" vertical="center"/>
    </xf>
    <xf numFmtId="0" fontId="0" fillId="10" borderId="15" xfId="0" applyFill="1" applyBorder="1" applyAlignment="1">
      <alignment horizontal="center" vertical="center"/>
    </xf>
    <xf numFmtId="0" fontId="0" fillId="10" borderId="37" xfId="0" applyFill="1" applyBorder="1" applyAlignment="1">
      <alignment vertical="center" wrapText="1"/>
    </xf>
    <xf numFmtId="0" fontId="25" fillId="10" borderId="17" xfId="0" applyFont="1" applyFill="1" applyBorder="1" applyAlignment="1">
      <alignment horizontal="center" vertical="center"/>
    </xf>
    <xf numFmtId="0" fontId="25" fillId="10" borderId="34" xfId="0" applyFont="1" applyFill="1" applyBorder="1" applyAlignment="1">
      <alignment horizontal="center" vertical="center"/>
    </xf>
    <xf numFmtId="0" fontId="25" fillId="10" borderId="41" xfId="0" applyFont="1" applyFill="1" applyBorder="1" applyAlignment="1">
      <alignment horizontal="center" vertical="center"/>
    </xf>
    <xf numFmtId="0" fontId="7" fillId="10" borderId="15" xfId="0" applyFont="1" applyFill="1" applyBorder="1" applyAlignment="1">
      <alignment vertical="center"/>
    </xf>
    <xf numFmtId="0" fontId="25" fillId="10" borderId="10" xfId="0" applyFont="1" applyFill="1" applyBorder="1" applyAlignment="1">
      <alignment horizontal="center" vertical="center" wrapText="1"/>
    </xf>
    <xf numFmtId="0" fontId="25" fillId="10" borderId="10" xfId="0" applyFont="1" applyFill="1" applyBorder="1" applyAlignment="1">
      <alignment horizontal="center" vertical="center"/>
    </xf>
    <xf numFmtId="4" fontId="25" fillId="10" borderId="10" xfId="0" applyNumberFormat="1" applyFont="1" applyFill="1" applyBorder="1" applyAlignment="1">
      <alignment horizontal="center" vertical="center"/>
    </xf>
    <xf numFmtId="165" fontId="25" fillId="10" borderId="10" xfId="0" applyNumberFormat="1" applyFont="1" applyFill="1" applyBorder="1" applyAlignment="1">
      <alignment horizontal="center" vertical="center"/>
    </xf>
    <xf numFmtId="0" fontId="0" fillId="10" borderId="10" xfId="0" applyFill="1" applyBorder="1"/>
    <xf numFmtId="0" fontId="0" fillId="10" borderId="7" xfId="0" applyFill="1" applyBorder="1" applyAlignment="1">
      <alignment wrapText="1"/>
    </xf>
    <xf numFmtId="0" fontId="25" fillId="10" borderId="28" xfId="0" applyFont="1" applyFill="1" applyBorder="1" applyAlignment="1">
      <alignment horizontal="center" vertical="center"/>
    </xf>
    <xf numFmtId="0" fontId="25" fillId="10" borderId="30" xfId="0" applyFont="1" applyFill="1" applyBorder="1" applyAlignment="1">
      <alignment horizontal="center" vertical="center"/>
    </xf>
    <xf numFmtId="0" fontId="25" fillId="10" borderId="9" xfId="0" applyFont="1" applyFill="1" applyBorder="1" applyAlignment="1">
      <alignment horizontal="center" vertical="center"/>
    </xf>
    <xf numFmtId="0" fontId="30" fillId="10" borderId="11" xfId="0" applyFont="1" applyFill="1" applyBorder="1" applyAlignment="1">
      <alignment horizontal="center" vertical="center" wrapText="1"/>
    </xf>
    <xf numFmtId="4" fontId="31" fillId="7" borderId="1" xfId="0" applyNumberFormat="1" applyFont="1" applyFill="1" applyBorder="1" applyAlignment="1">
      <alignment vertical="center" wrapText="1"/>
    </xf>
    <xf numFmtId="0" fontId="30" fillId="0" borderId="6" xfId="0" applyFont="1" applyBorder="1" applyAlignment="1">
      <alignment horizontal="center" vertical="center" wrapText="1"/>
    </xf>
    <xf numFmtId="0" fontId="3" fillId="0" borderId="29" xfId="0" applyFont="1" applyBorder="1"/>
    <xf numFmtId="0" fontId="3" fillId="0" borderId="27" xfId="0" applyFont="1" applyBorder="1"/>
    <xf numFmtId="0" fontId="3" fillId="0" borderId="34" xfId="0" applyFont="1" applyBorder="1"/>
    <xf numFmtId="4" fontId="30" fillId="10" borderId="6" xfId="0" applyNumberFormat="1" applyFont="1" applyFill="1" applyBorder="1" applyAlignment="1">
      <alignment horizontal="center" vertical="center"/>
    </xf>
    <xf numFmtId="165" fontId="30" fillId="10" borderId="6" xfId="0" applyNumberFormat="1" applyFont="1" applyFill="1" applyBorder="1" applyAlignment="1">
      <alignment horizontal="center" vertical="center"/>
    </xf>
    <xf numFmtId="0" fontId="30" fillId="10" borderId="49" xfId="0" applyFont="1" applyFill="1" applyBorder="1" applyAlignment="1">
      <alignment horizontal="center" vertical="center"/>
    </xf>
    <xf numFmtId="0" fontId="25" fillId="10" borderId="6" xfId="0" applyFont="1" applyFill="1" applyBorder="1" applyAlignment="1">
      <alignment horizontal="center" vertical="center"/>
    </xf>
    <xf numFmtId="165" fontId="30" fillId="10" borderId="10" xfId="0" applyNumberFormat="1" applyFont="1" applyFill="1" applyBorder="1" applyAlignment="1">
      <alignment horizontal="center" vertical="center"/>
    </xf>
    <xf numFmtId="0" fontId="30" fillId="10" borderId="8" xfId="0" applyFont="1" applyFill="1" applyBorder="1" applyAlignment="1">
      <alignment horizontal="center" vertical="center"/>
    </xf>
    <xf numFmtId="0" fontId="30" fillId="10" borderId="36" xfId="0" applyFont="1" applyFill="1" applyBorder="1" applyAlignment="1">
      <alignment horizontal="center" vertical="center"/>
    </xf>
    <xf numFmtId="0" fontId="25" fillId="10" borderId="14" xfId="0" applyFont="1" applyFill="1" applyBorder="1" applyAlignment="1">
      <alignment horizontal="center" vertical="center"/>
    </xf>
    <xf numFmtId="0" fontId="25" fillId="10" borderId="29" xfId="0" applyFont="1" applyFill="1" applyBorder="1" applyAlignment="1">
      <alignment horizontal="center" vertical="center"/>
    </xf>
    <xf numFmtId="0" fontId="30" fillId="10" borderId="37" xfId="0" applyFont="1" applyFill="1" applyBorder="1" applyAlignment="1">
      <alignment horizontal="center" vertical="center"/>
    </xf>
    <xf numFmtId="0" fontId="29" fillId="8" borderId="20" xfId="0" applyFont="1" applyFill="1" applyBorder="1" applyAlignment="1">
      <alignment horizontal="center" vertical="center" wrapText="1"/>
    </xf>
    <xf numFmtId="0" fontId="29" fillId="8" borderId="22" xfId="0" applyFont="1" applyFill="1" applyBorder="1" applyAlignment="1">
      <alignment horizontal="center" vertical="center" wrapText="1"/>
    </xf>
    <xf numFmtId="0" fontId="29" fillId="8" borderId="25" xfId="0" applyFont="1" applyFill="1" applyBorder="1" applyAlignment="1">
      <alignment horizontal="center" vertical="center" wrapText="1"/>
    </xf>
    <xf numFmtId="0" fontId="31" fillId="8" borderId="25" xfId="0" applyFont="1" applyFill="1" applyBorder="1" applyAlignment="1">
      <alignment horizontal="center" vertical="center" wrapText="1"/>
    </xf>
    <xf numFmtId="0" fontId="29" fillId="8" borderId="33" xfId="0" applyFont="1" applyFill="1" applyBorder="1" applyAlignment="1">
      <alignment horizontal="center" vertical="center" wrapText="1"/>
    </xf>
    <xf numFmtId="0" fontId="31" fillId="8" borderId="22" xfId="0" applyFont="1" applyFill="1" applyBorder="1" applyAlignment="1">
      <alignment horizontal="center" vertical="center" wrapText="1"/>
    </xf>
    <xf numFmtId="0" fontId="0" fillId="8" borderId="0" xfId="0" applyFill="1"/>
    <xf numFmtId="0" fontId="0" fillId="0" borderId="36" xfId="0" applyBorder="1"/>
    <xf numFmtId="0" fontId="0" fillId="0" borderId="37" xfId="0" applyBorder="1"/>
    <xf numFmtId="0" fontId="28" fillId="0" borderId="54" xfId="0" applyFont="1" applyBorder="1"/>
    <xf numFmtId="0" fontId="28" fillId="10" borderId="54" xfId="0" applyFont="1" applyFill="1" applyBorder="1" applyAlignment="1">
      <alignment horizontal="center" vertical="center"/>
    </xf>
    <xf numFmtId="0" fontId="25" fillId="10" borderId="38" xfId="0" applyFont="1" applyFill="1" applyBorder="1" applyAlignment="1">
      <alignment horizontal="center" vertical="center"/>
    </xf>
    <xf numFmtId="0" fontId="30" fillId="10" borderId="16" xfId="0" applyFont="1" applyFill="1" applyBorder="1" applyAlignment="1">
      <alignment horizontal="center" vertical="center"/>
    </xf>
    <xf numFmtId="0" fontId="0" fillId="10" borderId="42" xfId="0" applyFill="1" applyBorder="1" applyAlignment="1">
      <alignment vertical="center"/>
    </xf>
    <xf numFmtId="0" fontId="28" fillId="10" borderId="54" xfId="0" applyFont="1" applyFill="1" applyBorder="1"/>
    <xf numFmtId="0" fontId="0" fillId="10" borderId="6" xfId="0" applyFill="1" applyBorder="1"/>
    <xf numFmtId="0" fontId="28" fillId="10" borderId="0" xfId="0" applyFont="1" applyFill="1" applyAlignment="1">
      <alignment vertical="center"/>
    </xf>
    <xf numFmtId="0" fontId="0" fillId="10" borderId="0" xfId="0" applyFill="1" applyAlignment="1">
      <alignment vertical="center"/>
    </xf>
    <xf numFmtId="0" fontId="28" fillId="10" borderId="54" xfId="0" applyFont="1" applyFill="1" applyBorder="1" applyAlignment="1">
      <alignment vertical="center"/>
    </xf>
    <xf numFmtId="0" fontId="0" fillId="10" borderId="40" xfId="0" applyFill="1" applyBorder="1"/>
    <xf numFmtId="0" fontId="7" fillId="10" borderId="41" xfId="0" applyFont="1" applyFill="1" applyBorder="1" applyAlignment="1">
      <alignment vertical="center"/>
    </xf>
    <xf numFmtId="0" fontId="7" fillId="10" borderId="0" xfId="0" applyFont="1" applyFill="1" applyAlignment="1">
      <alignment vertical="center"/>
    </xf>
    <xf numFmtId="0" fontId="0" fillId="10" borderId="9" xfId="0" applyFill="1" applyBorder="1"/>
    <xf numFmtId="0" fontId="30" fillId="10" borderId="50" xfId="0" applyFont="1" applyFill="1" applyBorder="1" applyAlignment="1">
      <alignment horizontal="center" vertical="center"/>
    </xf>
    <xf numFmtId="0" fontId="25" fillId="10" borderId="21" xfId="0" applyFont="1" applyFill="1" applyBorder="1" applyAlignment="1">
      <alignment horizontal="center" vertical="center"/>
    </xf>
    <xf numFmtId="0" fontId="25" fillId="10" borderId="45" xfId="0" applyFont="1" applyFill="1" applyBorder="1" applyAlignment="1">
      <alignment horizontal="center" vertical="center"/>
    </xf>
    <xf numFmtId="0" fontId="30" fillId="10" borderId="2" xfId="0" applyFont="1" applyFill="1" applyBorder="1" applyAlignment="1">
      <alignment horizontal="center" vertical="center" wrapText="1"/>
    </xf>
    <xf numFmtId="4" fontId="30" fillId="10" borderId="2" xfId="0" applyNumberFormat="1" applyFont="1" applyFill="1" applyBorder="1" applyAlignment="1">
      <alignment horizontal="center" vertical="center"/>
    </xf>
    <xf numFmtId="165" fontId="33" fillId="10" borderId="2" xfId="0" applyNumberFormat="1" applyFont="1" applyFill="1" applyBorder="1" applyAlignment="1">
      <alignment horizontal="center" vertical="center"/>
    </xf>
    <xf numFmtId="0" fontId="33" fillId="10" borderId="2" xfId="0" applyFont="1" applyFill="1" applyBorder="1" applyAlignment="1">
      <alignment horizontal="center" vertical="center"/>
    </xf>
    <xf numFmtId="165" fontId="30" fillId="10" borderId="2" xfId="0" applyNumberFormat="1" applyFont="1" applyFill="1" applyBorder="1" applyAlignment="1">
      <alignment horizontal="center" vertical="center"/>
    </xf>
    <xf numFmtId="0" fontId="30" fillId="10" borderId="2" xfId="0" applyFont="1" applyFill="1" applyBorder="1" applyAlignment="1">
      <alignment horizontal="center" vertical="center"/>
    </xf>
    <xf numFmtId="0" fontId="30" fillId="10" borderId="54" xfId="0" applyFont="1" applyFill="1" applyBorder="1" applyAlignment="1">
      <alignment horizontal="center" vertical="center" wrapText="1"/>
    </xf>
    <xf numFmtId="0" fontId="30" fillId="10" borderId="55" xfId="0" applyFont="1" applyFill="1" applyBorder="1" applyAlignment="1">
      <alignment horizontal="center" vertical="center"/>
    </xf>
    <xf numFmtId="0" fontId="30" fillId="10" borderId="0" xfId="0" applyFont="1" applyFill="1" applyAlignment="1">
      <alignment horizontal="center" vertical="center"/>
    </xf>
    <xf numFmtId="0" fontId="38" fillId="10" borderId="14" xfId="12" applyFont="1" applyFill="1" applyBorder="1" applyAlignment="1" applyProtection="1">
      <alignment horizontal="center" vertical="center" wrapText="1"/>
      <protection locked="0"/>
    </xf>
    <xf numFmtId="0" fontId="38" fillId="10" borderId="1" xfId="12" applyFont="1" applyFill="1" applyBorder="1" applyAlignment="1" applyProtection="1">
      <alignment horizontal="center" vertical="center" wrapText="1"/>
      <protection locked="0"/>
    </xf>
    <xf numFmtId="0" fontId="30" fillId="10" borderId="28" xfId="0" applyFont="1" applyFill="1" applyBorder="1" applyAlignment="1">
      <alignment horizontal="center" vertical="center"/>
    </xf>
    <xf numFmtId="0" fontId="38" fillId="10" borderId="10" xfId="12" applyFont="1" applyFill="1" applyBorder="1" applyAlignment="1" applyProtection="1">
      <alignment horizontal="center" vertical="center" wrapText="1"/>
      <protection locked="0"/>
    </xf>
    <xf numFmtId="0" fontId="30" fillId="10" borderId="7" xfId="0" applyFont="1" applyFill="1" applyBorder="1" applyAlignment="1">
      <alignment horizontal="center" vertical="center" wrapText="1"/>
    </xf>
    <xf numFmtId="0" fontId="38" fillId="10" borderId="12" xfId="12" applyFont="1" applyFill="1" applyBorder="1" applyAlignment="1" applyProtection="1">
      <alignment horizontal="center" vertical="center" wrapText="1"/>
      <protection locked="0"/>
    </xf>
    <xf numFmtId="0" fontId="39" fillId="10" borderId="12" xfId="12" applyFont="1" applyFill="1" applyBorder="1" applyAlignment="1" applyProtection="1">
      <alignment horizontal="center" vertical="center" wrapText="1"/>
      <protection locked="0"/>
    </xf>
    <xf numFmtId="165" fontId="30" fillId="10" borderId="12" xfId="0" applyNumberFormat="1" applyFont="1" applyFill="1" applyBorder="1" applyAlignment="1">
      <alignment horizontal="center" vertical="center" wrapText="1"/>
    </xf>
    <xf numFmtId="0" fontId="30" fillId="10" borderId="13" xfId="0" applyFont="1" applyFill="1" applyBorder="1" applyAlignment="1">
      <alignment horizontal="center" vertical="center"/>
    </xf>
    <xf numFmtId="165" fontId="25" fillId="10" borderId="12" xfId="0" applyNumberFormat="1" applyFont="1" applyFill="1" applyBorder="1" applyAlignment="1">
      <alignment horizontal="center" vertical="center" wrapText="1"/>
    </xf>
    <xf numFmtId="0" fontId="25" fillId="10" borderId="44" xfId="0" applyFont="1" applyFill="1" applyBorder="1" applyAlignment="1">
      <alignment horizontal="center" vertical="center"/>
    </xf>
    <xf numFmtId="0" fontId="3" fillId="10" borderId="2" xfId="0" applyFont="1" applyFill="1" applyBorder="1"/>
    <xf numFmtId="0" fontId="30" fillId="10" borderId="0" xfId="0" applyFont="1" applyFill="1" applyAlignment="1">
      <alignment horizontal="center" vertical="center" wrapText="1"/>
    </xf>
    <xf numFmtId="49" fontId="30" fillId="10" borderId="14" xfId="12" applyNumberFormat="1" applyFont="1" applyFill="1" applyBorder="1" applyAlignment="1" applyProtection="1">
      <alignment horizontal="center" vertical="center" wrapText="1"/>
      <protection locked="0"/>
    </xf>
    <xf numFmtId="0" fontId="39" fillId="10" borderId="1" xfId="12" applyFont="1" applyFill="1" applyBorder="1" applyAlignment="1" applyProtection="1">
      <alignment horizontal="center" vertical="center" wrapText="1"/>
      <protection locked="0"/>
    </xf>
    <xf numFmtId="49" fontId="30" fillId="10" borderId="1" xfId="12" applyNumberFormat="1" applyFont="1" applyFill="1" applyBorder="1" applyAlignment="1" applyProtection="1">
      <alignment horizontal="center" vertical="center" wrapText="1"/>
      <protection locked="0"/>
    </xf>
    <xf numFmtId="49" fontId="30" fillId="10" borderId="10" xfId="12" applyNumberFormat="1" applyFont="1" applyFill="1" applyBorder="1" applyAlignment="1" applyProtection="1">
      <alignment horizontal="center" vertical="center" wrapText="1"/>
      <protection locked="0"/>
    </xf>
    <xf numFmtId="0" fontId="25" fillId="10" borderId="7" xfId="0" applyFont="1" applyFill="1" applyBorder="1" applyAlignment="1">
      <alignment horizontal="center" vertical="center" wrapText="1"/>
    </xf>
    <xf numFmtId="0" fontId="39" fillId="10" borderId="10" xfId="12" applyFont="1" applyFill="1" applyBorder="1" applyAlignment="1" applyProtection="1">
      <alignment horizontal="center" vertical="center" wrapText="1"/>
      <protection locked="0"/>
    </xf>
    <xf numFmtId="0" fontId="0" fillId="10" borderId="0" xfId="0" applyFill="1" applyAlignment="1">
      <alignment wrapText="1"/>
    </xf>
    <xf numFmtId="0" fontId="0" fillId="10" borderId="58" xfId="0" applyFill="1" applyBorder="1"/>
    <xf numFmtId="0" fontId="0" fillId="10" borderId="54" xfId="0" applyFill="1" applyBorder="1"/>
    <xf numFmtId="0" fontId="0" fillId="0" borderId="6" xfId="0" applyBorder="1"/>
    <xf numFmtId="0" fontId="38" fillId="10" borderId="6" xfId="12" applyFont="1" applyFill="1" applyBorder="1" applyAlignment="1" applyProtection="1">
      <alignment horizontal="center" vertical="center" wrapText="1"/>
      <protection locked="0"/>
    </xf>
    <xf numFmtId="49" fontId="38" fillId="10" borderId="6" xfId="12" applyNumberFormat="1" applyFont="1" applyFill="1" applyBorder="1" applyAlignment="1" applyProtection="1">
      <alignment horizontal="center" vertical="center" wrapText="1"/>
      <protection locked="0"/>
    </xf>
    <xf numFmtId="49" fontId="38" fillId="10" borderId="10" xfId="12" applyNumberFormat="1" applyFont="1" applyFill="1" applyBorder="1" applyAlignment="1" applyProtection="1">
      <alignment horizontal="center" vertical="center" wrapText="1"/>
      <protection locked="0"/>
    </xf>
    <xf numFmtId="0" fontId="38" fillId="10" borderId="24" xfId="12" applyFont="1" applyFill="1" applyBorder="1" applyAlignment="1" applyProtection="1">
      <alignment horizontal="center" vertical="center" wrapText="1"/>
      <protection locked="0"/>
    </xf>
    <xf numFmtId="0" fontId="0" fillId="10" borderId="2" xfId="0" applyFill="1" applyBorder="1"/>
    <xf numFmtId="0" fontId="0" fillId="10" borderId="44" xfId="0" applyFill="1" applyBorder="1" applyAlignment="1">
      <alignment horizontal="center" vertical="center"/>
    </xf>
    <xf numFmtId="49" fontId="30" fillId="10" borderId="12" xfId="12" applyNumberFormat="1" applyFont="1" applyFill="1" applyBorder="1" applyAlignment="1" applyProtection="1">
      <alignment horizontal="center" vertical="center" wrapText="1"/>
      <protection locked="0"/>
    </xf>
    <xf numFmtId="0" fontId="30" fillId="10" borderId="19" xfId="0" applyFont="1" applyFill="1" applyBorder="1" applyAlignment="1">
      <alignment horizontal="center" vertical="center" wrapText="1"/>
    </xf>
    <xf numFmtId="0" fontId="30" fillId="10" borderId="1" xfId="12" applyFont="1" applyFill="1" applyBorder="1" applyAlignment="1">
      <alignment horizontal="center" vertical="center" wrapText="1"/>
    </xf>
    <xf numFmtId="0" fontId="30" fillId="10" borderId="1" xfId="12" applyFont="1" applyFill="1" applyBorder="1" applyAlignment="1">
      <alignment horizontal="center" vertical="center"/>
    </xf>
    <xf numFmtId="165" fontId="30" fillId="10" borderId="1" xfId="12" applyNumberFormat="1" applyFont="1" applyFill="1" applyBorder="1" applyAlignment="1">
      <alignment horizontal="right" vertical="center"/>
    </xf>
    <xf numFmtId="0" fontId="4" fillId="10" borderId="11" xfId="0" applyFont="1" applyFill="1" applyBorder="1" applyAlignment="1">
      <alignment horizontal="center" vertical="center"/>
    </xf>
    <xf numFmtId="0" fontId="3" fillId="10" borderId="27" xfId="0" applyFont="1" applyFill="1" applyBorder="1" applyAlignment="1">
      <alignment horizontal="center" vertical="center"/>
    </xf>
    <xf numFmtId="0" fontId="4" fillId="10" borderId="17"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3" fillId="0" borderId="0" xfId="0" applyFont="1"/>
    <xf numFmtId="0" fontId="4" fillId="0" borderId="52" xfId="0" applyFont="1" applyBorder="1" applyAlignment="1">
      <alignment horizontal="center" vertical="center"/>
    </xf>
    <xf numFmtId="8"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53" xfId="0" applyFont="1" applyBorder="1" applyAlignment="1">
      <alignment horizontal="center" vertical="center"/>
    </xf>
    <xf numFmtId="0" fontId="4" fillId="0" borderId="11" xfId="0" applyFont="1" applyBorder="1" applyAlignment="1">
      <alignment horizontal="center" vertical="center"/>
    </xf>
    <xf numFmtId="8" fontId="3" fillId="0" borderId="1" xfId="0" applyNumberFormat="1" applyFont="1" applyBorder="1" applyAlignment="1">
      <alignment horizontal="center" vertical="center"/>
    </xf>
    <xf numFmtId="0" fontId="3" fillId="0" borderId="27" xfId="0" applyFont="1" applyBorder="1" applyAlignment="1">
      <alignment horizontal="center" vertical="center"/>
    </xf>
    <xf numFmtId="0" fontId="4" fillId="0" borderId="28" xfId="0" applyFont="1" applyBorder="1" applyAlignment="1">
      <alignment horizontal="center" vertical="center"/>
    </xf>
    <xf numFmtId="8"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165" fontId="3" fillId="0" borderId="1" xfId="0" applyNumberFormat="1" applyFont="1" applyBorder="1" applyAlignment="1">
      <alignment horizontal="center" vertical="center"/>
    </xf>
    <xf numFmtId="0" fontId="4" fillId="0" borderId="0" xfId="0" applyFont="1" applyAlignment="1">
      <alignment horizontal="center" vertical="center"/>
    </xf>
    <xf numFmtId="165" fontId="3" fillId="0" borderId="0" xfId="0" applyNumberFormat="1" applyFont="1" applyAlignment="1">
      <alignment horizontal="center" vertical="center"/>
    </xf>
    <xf numFmtId="0" fontId="44" fillId="7" borderId="1" xfId="12" applyFont="1" applyFill="1" applyBorder="1" applyAlignment="1">
      <alignment horizontal="center" vertical="center" wrapText="1"/>
    </xf>
    <xf numFmtId="0" fontId="44" fillId="7" borderId="3" xfId="12" applyFont="1" applyFill="1" applyBorder="1" applyAlignment="1">
      <alignment horizontal="center" vertical="center" wrapText="1"/>
    </xf>
    <xf numFmtId="0" fontId="0" fillId="0" borderId="34" xfId="0" applyBorder="1" applyAlignment="1">
      <alignment horizontal="center"/>
    </xf>
    <xf numFmtId="0" fontId="0" fillId="0" borderId="15" xfId="0" applyBorder="1" applyAlignment="1">
      <alignment horizontal="center" vertical="center"/>
    </xf>
    <xf numFmtId="165" fontId="0" fillId="0" borderId="15" xfId="0" applyNumberFormat="1" applyBorder="1" applyAlignment="1">
      <alignment horizontal="center" vertical="center"/>
    </xf>
    <xf numFmtId="0" fontId="0" fillId="0" borderId="34" xfId="0" applyBorder="1" applyAlignment="1">
      <alignment horizontal="center" vertical="center"/>
    </xf>
    <xf numFmtId="165" fontId="3" fillId="0" borderId="15" xfId="0" applyNumberFormat="1"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1" fillId="0" borderId="3" xfId="1" applyFont="1" applyBorder="1" applyAlignment="1">
      <alignment horizontal="left" vertical="center" wrapText="1"/>
    </xf>
    <xf numFmtId="0" fontId="31" fillId="0" borderId="4" xfId="1" applyFont="1" applyBorder="1" applyAlignment="1">
      <alignment horizontal="left" vertical="center" wrapText="1"/>
    </xf>
    <xf numFmtId="0" fontId="31" fillId="0" borderId="5" xfId="1" applyFont="1" applyBorder="1" applyAlignment="1">
      <alignment horizontal="left" vertical="center" wrapText="1"/>
    </xf>
    <xf numFmtId="0" fontId="32" fillId="5" borderId="1" xfId="1" applyFont="1" applyFill="1" applyBorder="1" applyAlignment="1">
      <alignment vertical="center" wrapText="1"/>
    </xf>
    <xf numFmtId="0" fontId="30" fillId="2" borderId="1" xfId="1" applyFont="1" applyFill="1" applyBorder="1" applyAlignment="1">
      <alignment horizontal="left" vertical="center" wrapText="1"/>
    </xf>
    <xf numFmtId="0" fontId="4" fillId="3" borderId="1" xfId="1" applyFont="1" applyFill="1" applyBorder="1" applyAlignment="1">
      <alignment horizontal="left" vertical="center" wrapText="1"/>
    </xf>
    <xf numFmtId="0" fontId="30" fillId="10" borderId="1" xfId="1" applyFont="1" applyFill="1" applyBorder="1" applyAlignment="1">
      <alignment horizontal="left" vertical="center" wrapText="1"/>
    </xf>
    <xf numFmtId="0" fontId="29" fillId="3" borderId="1"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31" fillId="5" borderId="1" xfId="1" applyFont="1" applyFill="1" applyBorder="1" applyAlignment="1">
      <alignment horizontal="center" vertical="center"/>
    </xf>
    <xf numFmtId="0" fontId="31" fillId="0" borderId="1" xfId="1" applyFont="1" applyBorder="1" applyAlignment="1">
      <alignment vertical="center" wrapText="1"/>
    </xf>
    <xf numFmtId="0" fontId="4" fillId="6" borderId="1" xfId="1" applyFont="1" applyFill="1" applyBorder="1" applyAlignment="1">
      <alignment horizontal="center" vertical="center" wrapText="1"/>
    </xf>
    <xf numFmtId="0" fontId="30" fillId="2" borderId="3" xfId="1" applyFont="1" applyFill="1" applyBorder="1" applyAlignment="1">
      <alignment horizontal="left" vertical="center" wrapText="1"/>
    </xf>
    <xf numFmtId="0" fontId="30" fillId="2" borderId="5" xfId="1" applyFont="1" applyFill="1" applyBorder="1" applyAlignment="1">
      <alignment horizontal="left" vertical="center" wrapText="1"/>
    </xf>
    <xf numFmtId="0" fontId="25" fillId="0" borderId="3" xfId="0" applyFont="1" applyBorder="1" applyAlignment="1">
      <alignment horizontal="left" vertical="center"/>
    </xf>
    <xf numFmtId="0" fontId="25" fillId="0" borderId="5" xfId="0" applyFont="1" applyBorder="1" applyAlignment="1">
      <alignment horizontal="left" vertical="center"/>
    </xf>
    <xf numFmtId="0" fontId="31" fillId="3" borderId="1" xfId="1" applyFont="1" applyFill="1" applyBorder="1" applyAlignment="1">
      <alignment horizontal="center" vertical="center" wrapText="1"/>
    </xf>
    <xf numFmtId="0" fontId="31" fillId="3" borderId="1" xfId="1" applyFont="1" applyFill="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1" xfId="0" applyFont="1" applyBorder="1" applyAlignment="1">
      <alignment horizontal="left" vertical="center"/>
    </xf>
    <xf numFmtId="0" fontId="29" fillId="3" borderId="1" xfId="0" applyFont="1" applyFill="1" applyBorder="1" applyAlignment="1">
      <alignment horizontal="center" vertical="center" wrapText="1"/>
    </xf>
    <xf numFmtId="0" fontId="25" fillId="10" borderId="3" xfId="0" applyFont="1" applyFill="1" applyBorder="1" applyAlignment="1">
      <alignment horizontal="left" vertical="center"/>
    </xf>
    <xf numFmtId="0" fontId="25" fillId="10" borderId="5" xfId="0" applyFont="1" applyFill="1" applyBorder="1" applyAlignment="1">
      <alignment horizontal="left" vertical="center"/>
    </xf>
    <xf numFmtId="165" fontId="30" fillId="0" borderId="10" xfId="0" applyNumberFormat="1" applyFont="1" applyBorder="1" applyAlignment="1">
      <alignment horizontal="center" vertical="center"/>
    </xf>
    <xf numFmtId="165" fontId="30" fillId="0" borderId="6" xfId="0" applyNumberFormat="1" applyFont="1" applyBorder="1" applyAlignment="1">
      <alignment horizontal="center" vertical="center"/>
    </xf>
    <xf numFmtId="0" fontId="30" fillId="0" borderId="27" xfId="0" applyFont="1" applyBorder="1" applyAlignment="1">
      <alignment horizontal="center" vertical="center"/>
    </xf>
    <xf numFmtId="0" fontId="30" fillId="0" borderId="1" xfId="0" applyFont="1" applyBorder="1" applyAlignment="1">
      <alignment horizontal="center" vertical="center"/>
    </xf>
    <xf numFmtId="0" fontId="30" fillId="0" borderId="3" xfId="0" applyFont="1" applyBorder="1" applyAlignment="1">
      <alignment horizontal="center" vertical="center" wrapText="1"/>
    </xf>
    <xf numFmtId="0" fontId="30" fillId="0" borderId="11" xfId="0" applyFont="1" applyBorder="1" applyAlignment="1">
      <alignment horizontal="center" vertical="center"/>
    </xf>
    <xf numFmtId="0" fontId="29" fillId="10" borderId="18" xfId="0"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23" xfId="0" applyFont="1" applyFill="1" applyBorder="1" applyAlignment="1">
      <alignment horizontal="center" vertical="center" wrapText="1"/>
    </xf>
    <xf numFmtId="4" fontId="30" fillId="10" borderId="14" xfId="0" applyNumberFormat="1" applyFont="1" applyFill="1" applyBorder="1" applyAlignment="1">
      <alignment horizontal="center" vertical="center"/>
    </xf>
    <xf numFmtId="4" fontId="30" fillId="10" borderId="15" xfId="0" applyNumberFormat="1" applyFont="1" applyFill="1" applyBorder="1" applyAlignment="1">
      <alignment horizontal="center" vertical="center"/>
    </xf>
    <xf numFmtId="0" fontId="31" fillId="10" borderId="14"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1" fillId="10" borderId="15" xfId="0"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4" fontId="30" fillId="0" borderId="1" xfId="0" applyNumberFormat="1" applyFont="1" applyBorder="1" applyAlignment="1">
      <alignment horizontal="center" vertical="center"/>
    </xf>
    <xf numFmtId="0" fontId="30" fillId="0" borderId="40" xfId="0" applyFont="1" applyBorder="1" applyAlignment="1">
      <alignment horizontal="center" vertical="center"/>
    </xf>
    <xf numFmtId="0" fontId="30" fillId="0" borderId="5" xfId="0" applyFont="1" applyBorder="1" applyAlignment="1">
      <alignment horizontal="center" vertical="center"/>
    </xf>
    <xf numFmtId="0" fontId="30" fillId="0" borderId="14" xfId="0" applyFont="1" applyBorder="1" applyAlignment="1">
      <alignment horizontal="center"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wrapText="1"/>
    </xf>
    <xf numFmtId="4" fontId="30" fillId="0" borderId="14" xfId="0" applyNumberFormat="1" applyFont="1" applyBorder="1" applyAlignment="1">
      <alignment horizontal="center" vertical="center"/>
    </xf>
    <xf numFmtId="165" fontId="30" fillId="0" borderId="21" xfId="0" applyNumberFormat="1" applyFont="1" applyBorder="1" applyAlignment="1">
      <alignment horizontal="center" vertical="center"/>
    </xf>
    <xf numFmtId="0" fontId="31" fillId="7" borderId="18"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1" fillId="7" borderId="29" xfId="0" applyFont="1" applyFill="1" applyBorder="1" applyAlignment="1">
      <alignment horizontal="center" vertical="center" wrapText="1"/>
    </xf>
    <xf numFmtId="0" fontId="30" fillId="0" borderId="18" xfId="0" applyFont="1" applyBorder="1" applyAlignment="1">
      <alignment horizontal="center" vertical="center"/>
    </xf>
    <xf numFmtId="0" fontId="30" fillId="0" borderId="29" xfId="0" applyFont="1" applyBorder="1" applyAlignment="1">
      <alignment horizontal="center" vertical="center"/>
    </xf>
    <xf numFmtId="0" fontId="30" fillId="0" borderId="27" xfId="0" applyFont="1" applyBorder="1" applyAlignment="1">
      <alignment horizontal="center" vertical="center" wrapText="1"/>
    </xf>
    <xf numFmtId="0" fontId="31" fillId="10" borderId="21"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31" fillId="10" borderId="24"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0" fillId="10" borderId="15"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30" fillId="10" borderId="34" xfId="0" applyFont="1" applyFill="1" applyBorder="1" applyAlignment="1">
      <alignment horizontal="center" vertical="center" wrapText="1"/>
    </xf>
    <xf numFmtId="0" fontId="30" fillId="10" borderId="40" xfId="0" applyFont="1" applyFill="1" applyBorder="1" applyAlignment="1">
      <alignment horizontal="center" vertical="center"/>
    </xf>
    <xf numFmtId="0" fontId="30" fillId="10" borderId="41" xfId="0" applyFont="1" applyFill="1" applyBorder="1" applyAlignment="1">
      <alignment horizontal="center" vertical="center"/>
    </xf>
    <xf numFmtId="0" fontId="30" fillId="10" borderId="14" xfId="0" applyFont="1" applyFill="1" applyBorder="1" applyAlignment="1">
      <alignment horizontal="center" vertical="center"/>
    </xf>
    <xf numFmtId="0" fontId="30" fillId="10" borderId="15" xfId="0" applyFont="1" applyFill="1" applyBorder="1" applyAlignment="1">
      <alignment horizontal="center" vertical="center"/>
    </xf>
    <xf numFmtId="0" fontId="30" fillId="10" borderId="35"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21" xfId="0" applyFont="1" applyFill="1" applyBorder="1" applyAlignment="1">
      <alignment horizontal="center" vertical="center"/>
    </xf>
    <xf numFmtId="0" fontId="30" fillId="10" borderId="24" xfId="0" applyFont="1" applyFill="1" applyBorder="1" applyAlignment="1">
      <alignment horizontal="center" vertical="center"/>
    </xf>
    <xf numFmtId="0" fontId="30" fillId="10" borderId="45" xfId="0" applyFont="1" applyFill="1" applyBorder="1" applyAlignment="1">
      <alignment horizontal="center" vertical="center"/>
    </xf>
    <xf numFmtId="0" fontId="30" fillId="10" borderId="26" xfId="0" applyFont="1" applyFill="1" applyBorder="1" applyAlignment="1">
      <alignment horizontal="center" vertical="center"/>
    </xf>
    <xf numFmtId="0" fontId="30" fillId="10" borderId="18" xfId="0" applyFont="1" applyFill="1" applyBorder="1" applyAlignment="1">
      <alignment horizontal="center" vertical="center"/>
    </xf>
    <xf numFmtId="0" fontId="30" fillId="10" borderId="17" xfId="0" applyFont="1" applyFill="1" applyBorder="1" applyAlignment="1">
      <alignment horizontal="center" vertical="center"/>
    </xf>
    <xf numFmtId="0" fontId="30" fillId="10" borderId="29" xfId="0" applyFont="1" applyFill="1" applyBorder="1" applyAlignment="1">
      <alignment horizontal="center" vertical="center"/>
    </xf>
    <xf numFmtId="0" fontId="30" fillId="10" borderId="34" xfId="0" applyFont="1" applyFill="1" applyBorder="1" applyAlignment="1">
      <alignment horizontal="center" vertical="center"/>
    </xf>
    <xf numFmtId="0" fontId="30" fillId="10" borderId="51" xfId="0" applyFont="1" applyFill="1" applyBorder="1" applyAlignment="1">
      <alignment horizontal="center" vertical="center"/>
    </xf>
    <xf numFmtId="0" fontId="25" fillId="10" borderId="21" xfId="0" applyFont="1" applyFill="1" applyBorder="1" applyAlignment="1">
      <alignment horizontal="center" vertical="center" wrapText="1"/>
    </xf>
    <xf numFmtId="0" fontId="25" fillId="10" borderId="24"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31" fillId="10" borderId="18" xfId="0" applyFont="1" applyFill="1" applyBorder="1" applyAlignment="1">
      <alignment horizontal="center" vertical="center" wrapText="1"/>
    </xf>
    <xf numFmtId="0" fontId="31" fillId="10" borderId="17" xfId="0" applyFont="1" applyFill="1" applyBorder="1" applyAlignment="1">
      <alignment horizontal="center" vertical="center" wrapText="1"/>
    </xf>
    <xf numFmtId="0" fontId="31" fillId="10" borderId="35" xfId="0" applyFont="1" applyFill="1" applyBorder="1" applyAlignment="1">
      <alignment horizontal="center" vertical="center" wrapText="1"/>
    </xf>
    <xf numFmtId="0" fontId="31" fillId="10" borderId="32" xfId="0" applyFont="1" applyFill="1" applyBorder="1" applyAlignment="1">
      <alignment horizontal="center" vertical="center" wrapText="1"/>
    </xf>
    <xf numFmtId="0" fontId="30" fillId="10" borderId="45" xfId="0" applyFont="1" applyFill="1" applyBorder="1" applyAlignment="1">
      <alignment horizontal="center" vertical="center" wrapText="1"/>
    </xf>
    <xf numFmtId="0" fontId="30" fillId="10" borderId="26" xfId="0" applyFont="1" applyFill="1" applyBorder="1" applyAlignment="1">
      <alignment horizontal="center" vertical="center" wrapText="1"/>
    </xf>
    <xf numFmtId="165" fontId="30" fillId="10" borderId="21" xfId="0" applyNumberFormat="1" applyFont="1" applyFill="1" applyBorder="1" applyAlignment="1">
      <alignment horizontal="center" vertical="center"/>
    </xf>
    <xf numFmtId="165" fontId="30" fillId="10" borderId="24" xfId="0" applyNumberFormat="1" applyFont="1" applyFill="1" applyBorder="1" applyAlignment="1">
      <alignment horizontal="center" vertical="center"/>
    </xf>
    <xf numFmtId="0" fontId="30" fillId="10" borderId="36" xfId="0" applyFont="1" applyFill="1" applyBorder="1" applyAlignment="1">
      <alignment horizontal="center" vertical="center" wrapText="1"/>
    </xf>
    <xf numFmtId="0" fontId="30" fillId="10" borderId="37" xfId="0" applyFont="1" applyFill="1" applyBorder="1" applyAlignment="1">
      <alignment horizontal="center" vertical="center" wrapText="1"/>
    </xf>
    <xf numFmtId="0" fontId="29" fillId="10" borderId="20" xfId="0" applyFont="1" applyFill="1" applyBorder="1" applyAlignment="1">
      <alignment horizontal="center" vertical="center"/>
    </xf>
    <xf numFmtId="0" fontId="29" fillId="10" borderId="22" xfId="0" applyFont="1" applyFill="1" applyBorder="1" applyAlignment="1">
      <alignment horizontal="center" vertical="center"/>
    </xf>
    <xf numFmtId="0" fontId="29" fillId="10" borderId="23" xfId="0" applyFont="1" applyFill="1" applyBorder="1" applyAlignment="1">
      <alignment horizontal="center" vertical="center"/>
    </xf>
    <xf numFmtId="0" fontId="25" fillId="10" borderId="45" xfId="0" applyFont="1" applyFill="1" applyBorder="1" applyAlignment="1">
      <alignment horizontal="center" vertical="center"/>
    </xf>
    <xf numFmtId="0" fontId="25" fillId="10" borderId="26" xfId="0" applyFont="1" applyFill="1" applyBorder="1" applyAlignment="1">
      <alignment horizontal="center" vertical="center"/>
    </xf>
    <xf numFmtId="0" fontId="25" fillId="10" borderId="21" xfId="0" applyFont="1" applyFill="1" applyBorder="1" applyAlignment="1">
      <alignment horizontal="center" vertical="center"/>
    </xf>
    <xf numFmtId="0" fontId="25" fillId="10" borderId="24" xfId="0" applyFont="1" applyFill="1" applyBorder="1" applyAlignment="1">
      <alignment horizontal="center" vertical="center"/>
    </xf>
    <xf numFmtId="0" fontId="30" fillId="10" borderId="50" xfId="0" applyFont="1" applyFill="1" applyBorder="1" applyAlignment="1">
      <alignment horizontal="center" vertical="center"/>
    </xf>
    <xf numFmtId="0" fontId="30" fillId="10" borderId="21" xfId="0" applyFont="1" applyFill="1" applyBorder="1" applyAlignment="1">
      <alignment horizontal="center"/>
    </xf>
    <xf numFmtId="0" fontId="30" fillId="10" borderId="24" xfId="0" applyFont="1" applyFill="1" applyBorder="1" applyAlignment="1">
      <alignment horizontal="center"/>
    </xf>
    <xf numFmtId="0" fontId="30" fillId="10" borderId="45" xfId="0" applyFont="1" applyFill="1" applyBorder="1" applyAlignment="1">
      <alignment horizontal="center"/>
    </xf>
    <xf numFmtId="0" fontId="30" fillId="10" borderId="26" xfId="0" applyFont="1" applyFill="1" applyBorder="1" applyAlignment="1">
      <alignment horizontal="center"/>
    </xf>
    <xf numFmtId="0" fontId="30" fillId="10" borderId="30" xfId="0" applyFont="1" applyFill="1" applyBorder="1" applyAlignment="1">
      <alignment horizontal="center" vertical="center" wrapText="1"/>
    </xf>
    <xf numFmtId="0" fontId="30" fillId="10" borderId="53" xfId="0" applyFont="1" applyFill="1" applyBorder="1" applyAlignment="1">
      <alignment horizontal="center" vertical="center" wrapText="1"/>
    </xf>
    <xf numFmtId="0" fontId="30" fillId="10" borderId="28" xfId="0" applyFont="1" applyFill="1" applyBorder="1" applyAlignment="1">
      <alignment horizontal="center" vertical="center"/>
    </xf>
    <xf numFmtId="0" fontId="30" fillId="10" borderId="52" xfId="0" applyFont="1" applyFill="1" applyBorder="1" applyAlignment="1">
      <alignment horizontal="center" vertical="center"/>
    </xf>
    <xf numFmtId="0" fontId="30" fillId="10" borderId="10" xfId="0" applyFont="1" applyFill="1" applyBorder="1" applyAlignment="1">
      <alignment horizontal="center" vertical="center"/>
    </xf>
    <xf numFmtId="0" fontId="30" fillId="10" borderId="6" xfId="0" applyFont="1" applyFill="1" applyBorder="1" applyAlignment="1">
      <alignment horizontal="center" vertical="center"/>
    </xf>
    <xf numFmtId="0" fontId="30" fillId="0" borderId="15" xfId="0" applyFont="1" applyBorder="1" applyAlignment="1">
      <alignment horizontal="center" vertical="center"/>
    </xf>
    <xf numFmtId="0" fontId="29" fillId="8" borderId="20" xfId="0" applyFont="1" applyFill="1" applyBorder="1" applyAlignment="1">
      <alignment horizontal="center" vertical="center"/>
    </xf>
    <xf numFmtId="0" fontId="29" fillId="8" borderId="22" xfId="0" applyFont="1" applyFill="1" applyBorder="1" applyAlignment="1">
      <alignment horizontal="center" vertical="center"/>
    </xf>
    <xf numFmtId="0" fontId="31" fillId="8" borderId="18" xfId="0" applyFont="1" applyFill="1" applyBorder="1" applyAlignment="1">
      <alignment horizontal="center" vertical="center" wrapText="1"/>
    </xf>
    <xf numFmtId="0" fontId="31" fillId="8" borderId="17" xfId="0" applyFont="1" applyFill="1" applyBorder="1" applyAlignment="1">
      <alignment horizontal="center" vertical="center" wrapText="1"/>
    </xf>
    <xf numFmtId="165" fontId="30" fillId="10" borderId="14" xfId="0" applyNumberFormat="1" applyFont="1" applyFill="1" applyBorder="1" applyAlignment="1">
      <alignment horizontal="center" vertical="center"/>
    </xf>
    <xf numFmtId="165" fontId="30" fillId="10" borderId="15" xfId="0" applyNumberFormat="1"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29" fillId="8" borderId="28" xfId="0" applyFont="1" applyFill="1" applyBorder="1" applyAlignment="1">
      <alignment horizontal="center" vertical="center" wrapText="1"/>
    </xf>
    <xf numFmtId="0" fontId="31" fillId="8" borderId="35"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0" fillId="10" borderId="21" xfId="0" applyFont="1" applyFill="1" applyBorder="1" applyAlignment="1">
      <alignment horizontal="center" vertical="center" wrapText="1"/>
    </xf>
    <xf numFmtId="0" fontId="30" fillId="10" borderId="24" xfId="0" applyFont="1" applyFill="1" applyBorder="1" applyAlignment="1">
      <alignment horizontal="center" vertical="center" wrapText="1"/>
    </xf>
    <xf numFmtId="165" fontId="30" fillId="10" borderId="14" xfId="0" applyNumberFormat="1" applyFont="1" applyFill="1" applyBorder="1" applyAlignment="1">
      <alignment horizontal="center" vertical="center" wrapText="1"/>
    </xf>
    <xf numFmtId="165" fontId="30" fillId="10" borderId="15" xfId="0" applyNumberFormat="1" applyFont="1" applyFill="1" applyBorder="1" applyAlignment="1">
      <alignment horizontal="center" vertical="center" wrapText="1"/>
    </xf>
    <xf numFmtId="0" fontId="31" fillId="8" borderId="11" xfId="0" applyFont="1" applyFill="1" applyBorder="1" applyAlignment="1">
      <alignment horizontal="center" vertical="center" wrapText="1"/>
    </xf>
    <xf numFmtId="0" fontId="31" fillId="8" borderId="52" xfId="0" applyFont="1" applyFill="1" applyBorder="1" applyAlignment="1">
      <alignment horizontal="center" vertical="center" wrapText="1"/>
    </xf>
    <xf numFmtId="0" fontId="31" fillId="8" borderId="14" xfId="0" applyFont="1" applyFill="1" applyBorder="1" applyAlignment="1">
      <alignment horizontal="center" vertical="center" wrapText="1"/>
    </xf>
    <xf numFmtId="0" fontId="31" fillId="8" borderId="10" xfId="0" applyFont="1" applyFill="1" applyBorder="1" applyAlignment="1">
      <alignment horizontal="center" vertical="center" wrapText="1"/>
    </xf>
    <xf numFmtId="0" fontId="29" fillId="8" borderId="17"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29" fillId="8" borderId="23" xfId="0" applyFont="1" applyFill="1" applyBorder="1" applyAlignment="1">
      <alignment horizontal="center" vertical="center" wrapText="1"/>
    </xf>
    <xf numFmtId="0" fontId="31" fillId="8" borderId="22" xfId="12" applyFont="1" applyFill="1" applyBorder="1" applyAlignment="1">
      <alignment horizontal="center" vertical="center" wrapText="1"/>
    </xf>
    <xf numFmtId="0" fontId="31" fillId="8" borderId="23" xfId="12" applyFont="1" applyFill="1" applyBorder="1" applyAlignment="1">
      <alignment horizontal="center" vertical="center" wrapText="1"/>
    </xf>
    <xf numFmtId="0" fontId="31" fillId="8" borderId="20" xfId="12" applyFont="1" applyFill="1" applyBorder="1" applyAlignment="1">
      <alignment horizontal="center" vertical="center" wrapText="1"/>
    </xf>
    <xf numFmtId="0" fontId="31" fillId="8" borderId="35" xfId="12" applyFont="1" applyFill="1" applyBorder="1" applyAlignment="1">
      <alignment horizontal="center" vertical="center" wrapText="1"/>
    </xf>
    <xf numFmtId="0" fontId="31" fillId="8" borderId="32" xfId="12" applyFont="1" applyFill="1" applyBorder="1" applyAlignment="1">
      <alignment horizontal="center" vertical="center" wrapText="1"/>
    </xf>
    <xf numFmtId="0" fontId="31" fillId="8" borderId="18" xfId="12" applyFont="1" applyFill="1" applyBorder="1" applyAlignment="1">
      <alignment horizontal="center" vertical="center" wrapText="1"/>
    </xf>
    <xf numFmtId="0" fontId="31" fillId="8" borderId="11" xfId="12" applyFont="1" applyFill="1" applyBorder="1" applyAlignment="1">
      <alignment horizontal="center" vertical="center" wrapText="1"/>
    </xf>
    <xf numFmtId="0" fontId="31" fillId="8" borderId="17" xfId="12"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0" fillId="11" borderId="1" xfId="0" applyFont="1" applyFill="1" applyBorder="1" applyAlignment="1">
      <alignment horizontal="center" vertical="center"/>
    </xf>
    <xf numFmtId="3" fontId="31" fillId="11" borderId="1" xfId="0" applyNumberFormat="1"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7" xfId="0" applyFont="1" applyFill="1" applyBorder="1" applyAlignment="1">
      <alignment horizontal="center" vertical="center"/>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48" xfId="0" applyFont="1" applyBorder="1" applyAlignment="1">
      <alignment horizontal="center" vertical="center"/>
    </xf>
    <xf numFmtId="0" fontId="40" fillId="0" borderId="0" xfId="0" applyFont="1" applyAlignment="1">
      <alignment horizontal="center" vertical="center"/>
    </xf>
    <xf numFmtId="0" fontId="2" fillId="3" borderId="56"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49" xfId="0" applyFont="1" applyBorder="1" applyAlignment="1">
      <alignment horizontal="center" vertical="center" wrapText="1"/>
    </xf>
  </cellXfs>
  <cellStyles count="10130">
    <cellStyle name="Dziesiętny 2" xfId="2"/>
    <cellStyle name="Dziesiętny 2 2" xfId="3"/>
    <cellStyle name="Dziesiętny 2 3" xfId="3398"/>
    <cellStyle name="Dziesiętny 2 4" xfId="6782"/>
    <cellStyle name="Dziesiętny 3" xfId="3399"/>
    <cellStyle name="Dziesiętny 3 2" xfId="6783"/>
    <cellStyle name="Excel Built-in Normal" xfId="4"/>
    <cellStyle name="Excel Built-in Normal 2" xfId="5"/>
    <cellStyle name="Excel Built-in Normal 2 2" xfId="3401"/>
    <cellStyle name="Excel Built-in Normal 2 3" xfId="3400"/>
    <cellStyle name="Heading" xfId="6"/>
    <cellStyle name="Heading1" xfId="7"/>
    <cellStyle name="Hiperłącze 2" xfId="8"/>
    <cellStyle name="Hiperłącze 2 2" xfId="3402"/>
    <cellStyle name="Hiperłącze 2 2 2" xfId="3403"/>
    <cellStyle name="Hiperłącze 3" xfId="9"/>
    <cellStyle name="Hiperłącze 3 2" xfId="3404"/>
    <cellStyle name="Hiperłącze 4" xfId="10"/>
    <cellStyle name="Hiperłącze 4 2" xfId="3406"/>
    <cellStyle name="Hiperłącze 4 3" xfId="3405"/>
    <cellStyle name="Hiperłącze 5" xfId="3407"/>
    <cellStyle name="Normalny" xfId="0" builtinId="0"/>
    <cellStyle name="Normalny 10" xfId="11"/>
    <cellStyle name="Normalny 11" xfId="12"/>
    <cellStyle name="Normalny 11 2" xfId="3408"/>
    <cellStyle name="Normalny 12" xfId="13"/>
    <cellStyle name="Normalny 12 2" xfId="3409"/>
    <cellStyle name="Normalny 13" xfId="14"/>
    <cellStyle name="Normalny 13 2" xfId="3410"/>
    <cellStyle name="Normalny 14" xfId="15"/>
    <cellStyle name="Normalny 14 2" xfId="3411"/>
    <cellStyle name="Normalny 15" xfId="16"/>
    <cellStyle name="Normalny 16" xfId="17"/>
    <cellStyle name="Normalny 16 2" xfId="3412"/>
    <cellStyle name="Normalny 17" xfId="18"/>
    <cellStyle name="Normalny 17 2" xfId="3413"/>
    <cellStyle name="Normalny 18" xfId="19"/>
    <cellStyle name="Normalny 18 2" xfId="3414"/>
    <cellStyle name="Normalny 19" xfId="20"/>
    <cellStyle name="Normalny 19 2" xfId="3415"/>
    <cellStyle name="Normalny 2" xfId="21"/>
    <cellStyle name="Normalny 2 2" xfId="22"/>
    <cellStyle name="Normalny 2 2 2" xfId="23"/>
    <cellStyle name="Normalny 2 2 3" xfId="3417"/>
    <cellStyle name="Normalny 2 3" xfId="24"/>
    <cellStyle name="Normalny 2 3 2" xfId="3418"/>
    <cellStyle name="Normalny 2 4" xfId="25"/>
    <cellStyle name="Normalny 2 4 2" xfId="26"/>
    <cellStyle name="Normalny 2 4 3" xfId="27"/>
    <cellStyle name="Normalny 2 4 4" xfId="3419"/>
    <cellStyle name="Normalny 2 5" xfId="28"/>
    <cellStyle name="Normalny 2 5 2" xfId="3421"/>
    <cellStyle name="Normalny 2 5 3" xfId="3420"/>
    <cellStyle name="Normalny 2 6" xfId="3422"/>
    <cellStyle name="Normalny 2 7" xfId="3416"/>
    <cellStyle name="Normalny 20" xfId="29"/>
    <cellStyle name="Normalny 20 2" xfId="3423"/>
    <cellStyle name="Normalny 21" xfId="30"/>
    <cellStyle name="Normalny 21 2" xfId="3424"/>
    <cellStyle name="Normalny 22" xfId="31"/>
    <cellStyle name="Normalny 22 2" xfId="3425"/>
    <cellStyle name="Normalny 23" xfId="32"/>
    <cellStyle name="Normalny 23 2" xfId="3426"/>
    <cellStyle name="Normalny 24" xfId="1"/>
    <cellStyle name="Normalny 25" xfId="10110"/>
    <cellStyle name="Normalny 3" xfId="33"/>
    <cellStyle name="Normalny 3 2" xfId="34"/>
    <cellStyle name="Normalny 3 2 2" xfId="35"/>
    <cellStyle name="Normalny 3 2 2 2" xfId="3427"/>
    <cellStyle name="Normalny 3 2 3" xfId="3428"/>
    <cellStyle name="Normalny 3 3" xfId="36"/>
    <cellStyle name="Normalny 3 3 2" xfId="3429"/>
    <cellStyle name="Normalny 3 4" xfId="37"/>
    <cellStyle name="Normalny 3 4 2" xfId="38"/>
    <cellStyle name="Normalny 3 4 3" xfId="3430"/>
    <cellStyle name="Normalny 3 5" xfId="39"/>
    <cellStyle name="Normalny 3 5 2" xfId="3431"/>
    <cellStyle name="Normalny 4" xfId="40"/>
    <cellStyle name="Normalny 4 2" xfId="41"/>
    <cellStyle name="Normalny 4 2 2" xfId="3432"/>
    <cellStyle name="Normalny 4 3" xfId="42"/>
    <cellStyle name="Normalny 4 3 2" xfId="43"/>
    <cellStyle name="Normalny 4 3 3" xfId="3433"/>
    <cellStyle name="Normalny 4 3 4" xfId="3434"/>
    <cellStyle name="Normalny 4 4" xfId="3435"/>
    <cellStyle name="Normalny 5" xfId="44"/>
    <cellStyle name="Normalny 5 2" xfId="45"/>
    <cellStyle name="Normalny 5 2 2" xfId="3437"/>
    <cellStyle name="Normalny 5 2 3" xfId="3436"/>
    <cellStyle name="Normalny 5 3" xfId="3438"/>
    <cellStyle name="Normalny 6" xfId="46"/>
    <cellStyle name="Normalny 6 2" xfId="47"/>
    <cellStyle name="Normalny 6 2 2" xfId="48"/>
    <cellStyle name="Normalny 6 2 3" xfId="49"/>
    <cellStyle name="Normalny 6 2 4" xfId="3439"/>
    <cellStyle name="Normalny 6 2 5" xfId="3440"/>
    <cellStyle name="Normalny 6 3" xfId="50"/>
    <cellStyle name="Normalny 6 4" xfId="51"/>
    <cellStyle name="Normalny 6 5" xfId="52"/>
    <cellStyle name="Normalny 6 6" xfId="3441"/>
    <cellStyle name="Normalny 7" xfId="53"/>
    <cellStyle name="Normalny 7 2" xfId="54"/>
    <cellStyle name="Normalny 7 2 2" xfId="3442"/>
    <cellStyle name="Normalny 7 3" xfId="3443"/>
    <cellStyle name="Normalny 7 4" xfId="3444"/>
    <cellStyle name="Normalny 8" xfId="55"/>
    <cellStyle name="Normalny 8 2" xfId="56"/>
    <cellStyle name="Normalny 8 2 2" xfId="57"/>
    <cellStyle name="Normalny 8 3" xfId="58"/>
    <cellStyle name="Normalny 8 4" xfId="59"/>
    <cellStyle name="Normalny 8 5" xfId="3445"/>
    <cellStyle name="Normalny 9" xfId="60"/>
    <cellStyle name="Normalny 9 2" xfId="3446"/>
    <cellStyle name="Procentowy 2" xfId="61"/>
    <cellStyle name="Procentowy 2 2" xfId="62"/>
    <cellStyle name="Procentowy 2 2 2" xfId="63"/>
    <cellStyle name="Procentowy 2 2 2 2" xfId="64"/>
    <cellStyle name="Procentowy 2 2 2 2 2" xfId="65"/>
    <cellStyle name="Procentowy 2 2 2 3" xfId="66"/>
    <cellStyle name="Procentowy 2 2 2 3 2" xfId="67"/>
    <cellStyle name="Procentowy 2 2 2 3 3" xfId="68"/>
    <cellStyle name="Procentowy 2 2 2 3 4" xfId="3447"/>
    <cellStyle name="Procentowy 2 2 2 4" xfId="69"/>
    <cellStyle name="Procentowy 2 2 3" xfId="70"/>
    <cellStyle name="Procentowy 2 2 3 2" xfId="71"/>
    <cellStyle name="Procentowy 2 2 3 2 2" xfId="72"/>
    <cellStyle name="Procentowy 2 2 3 3" xfId="73"/>
    <cellStyle name="Procentowy 2 2 3 3 2" xfId="74"/>
    <cellStyle name="Procentowy 2 2 3 3 3" xfId="75"/>
    <cellStyle name="Procentowy 2 2 3 3 4" xfId="3448"/>
    <cellStyle name="Procentowy 2 2 3 4" xfId="76"/>
    <cellStyle name="Procentowy 2 2 4" xfId="77"/>
    <cellStyle name="Procentowy 2 2 4 2" xfId="78"/>
    <cellStyle name="Procentowy 2 2 5" xfId="79"/>
    <cellStyle name="Procentowy 2 2 5 2" xfId="80"/>
    <cellStyle name="Procentowy 2 2 5 3" xfId="81"/>
    <cellStyle name="Procentowy 2 2 6" xfId="3449"/>
    <cellStyle name="Procentowy 2 2 7" xfId="3450"/>
    <cellStyle name="Procentowy 2 2 8" xfId="3451"/>
    <cellStyle name="Procentowy 2 2 9" xfId="10122"/>
    <cellStyle name="Procentowy 2 3" xfId="82"/>
    <cellStyle name="Procentowy 2 3 2" xfId="83"/>
    <cellStyle name="Procentowy 2 3 2 2" xfId="84"/>
    <cellStyle name="Procentowy 2 3 3" xfId="85"/>
    <cellStyle name="Procentowy 2 3 3 2" xfId="86"/>
    <cellStyle name="Procentowy 2 3 3 3" xfId="87"/>
    <cellStyle name="Procentowy 2 3 3 4" xfId="3452"/>
    <cellStyle name="Procentowy 2 3 4" xfId="88"/>
    <cellStyle name="Procentowy 2 4" xfId="89"/>
    <cellStyle name="Procentowy 2 4 2" xfId="90"/>
    <cellStyle name="Procentowy 2 4 2 2" xfId="91"/>
    <cellStyle name="Procentowy 2 4 3" xfId="92"/>
    <cellStyle name="Procentowy 2 4 3 2" xfId="93"/>
    <cellStyle name="Procentowy 2 4 3 3" xfId="94"/>
    <cellStyle name="Procentowy 2 4 3 4" xfId="3453"/>
    <cellStyle name="Procentowy 2 4 4" xfId="95"/>
    <cellStyle name="Procentowy 2 5" xfId="96"/>
    <cellStyle name="Procentowy 2 5 2" xfId="97"/>
    <cellStyle name="Procentowy 2 6" xfId="98"/>
    <cellStyle name="Procentowy 2 6 2" xfId="99"/>
    <cellStyle name="Procentowy 2 6 3" xfId="100"/>
    <cellStyle name="Procentowy 2 7" xfId="101"/>
    <cellStyle name="Procentowy 2 8" xfId="3454"/>
    <cellStyle name="Procentowy 2 9" xfId="10111"/>
    <cellStyle name="Procentowy 3" xfId="102"/>
    <cellStyle name="Procentowy 3 2" xfId="103"/>
    <cellStyle name="Procentowy 4" xfId="104"/>
    <cellStyle name="Result" xfId="105"/>
    <cellStyle name="Result2" xfId="106"/>
    <cellStyle name="Walutowy 10" xfId="108"/>
    <cellStyle name="Walutowy 10 2" xfId="109"/>
    <cellStyle name="Walutowy 10 2 2" xfId="110"/>
    <cellStyle name="Walutowy 10 2 2 2" xfId="3457"/>
    <cellStyle name="Walutowy 10 2 2 3" xfId="6786"/>
    <cellStyle name="Walutowy 10 2 3" xfId="111"/>
    <cellStyle name="Walutowy 10 2 3 2" xfId="3458"/>
    <cellStyle name="Walutowy 10 2 3 3" xfId="6787"/>
    <cellStyle name="Walutowy 10 2 4" xfId="112"/>
    <cellStyle name="Walutowy 10 2 4 2" xfId="3459"/>
    <cellStyle name="Walutowy 10 2 4 3" xfId="6788"/>
    <cellStyle name="Walutowy 10 2 5" xfId="3456"/>
    <cellStyle name="Walutowy 10 2 6" xfId="6785"/>
    <cellStyle name="Walutowy 10 3" xfId="113"/>
    <cellStyle name="Walutowy 10 3 2" xfId="3460"/>
    <cellStyle name="Walutowy 10 3 3" xfId="6789"/>
    <cellStyle name="Walutowy 10 4" xfId="114"/>
    <cellStyle name="Walutowy 10 4 2" xfId="3461"/>
    <cellStyle name="Walutowy 10 4 3" xfId="6790"/>
    <cellStyle name="Walutowy 10 5" xfId="115"/>
    <cellStyle name="Walutowy 10 5 2" xfId="3462"/>
    <cellStyle name="Walutowy 10 5 3" xfId="6791"/>
    <cellStyle name="Walutowy 10 6" xfId="3455"/>
    <cellStyle name="Walutowy 10 7" xfId="6784"/>
    <cellStyle name="Walutowy 11" xfId="116"/>
    <cellStyle name="Walutowy 11 2" xfId="117"/>
    <cellStyle name="Walutowy 11 2 2" xfId="118"/>
    <cellStyle name="Walutowy 11 2 2 2" xfId="3465"/>
    <cellStyle name="Walutowy 11 2 2 3" xfId="6794"/>
    <cellStyle name="Walutowy 11 2 3" xfId="119"/>
    <cellStyle name="Walutowy 11 2 3 2" xfId="3466"/>
    <cellStyle name="Walutowy 11 2 3 3" xfId="6795"/>
    <cellStyle name="Walutowy 11 2 4" xfId="120"/>
    <cellStyle name="Walutowy 11 2 4 2" xfId="3467"/>
    <cellStyle name="Walutowy 11 2 4 3" xfId="6796"/>
    <cellStyle name="Walutowy 11 2 5" xfId="3464"/>
    <cellStyle name="Walutowy 11 2 6" xfId="6793"/>
    <cellStyle name="Walutowy 11 3" xfId="121"/>
    <cellStyle name="Walutowy 11 3 2" xfId="3468"/>
    <cellStyle name="Walutowy 11 3 3" xfId="6797"/>
    <cellStyle name="Walutowy 11 4" xfId="122"/>
    <cellStyle name="Walutowy 11 4 2" xfId="3469"/>
    <cellStyle name="Walutowy 11 4 3" xfId="6798"/>
    <cellStyle name="Walutowy 11 5" xfId="123"/>
    <cellStyle name="Walutowy 11 5 2" xfId="3470"/>
    <cellStyle name="Walutowy 11 5 3" xfId="6799"/>
    <cellStyle name="Walutowy 11 6" xfId="3463"/>
    <cellStyle name="Walutowy 11 7" xfId="6792"/>
    <cellStyle name="Walutowy 12" xfId="124"/>
    <cellStyle name="Walutowy 12 2" xfId="125"/>
    <cellStyle name="Walutowy 12 2 2" xfId="126"/>
    <cellStyle name="Walutowy 12 2 2 2" xfId="3473"/>
    <cellStyle name="Walutowy 12 2 2 3" xfId="6802"/>
    <cellStyle name="Walutowy 12 2 3" xfId="127"/>
    <cellStyle name="Walutowy 12 2 3 2" xfId="3474"/>
    <cellStyle name="Walutowy 12 2 3 3" xfId="6803"/>
    <cellStyle name="Walutowy 12 2 4" xfId="128"/>
    <cellStyle name="Walutowy 12 2 4 2" xfId="3475"/>
    <cellStyle name="Walutowy 12 2 4 3" xfId="6804"/>
    <cellStyle name="Walutowy 12 2 5" xfId="3472"/>
    <cellStyle name="Walutowy 12 2 6" xfId="6801"/>
    <cellStyle name="Walutowy 12 3" xfId="129"/>
    <cellStyle name="Walutowy 12 3 2" xfId="3476"/>
    <cellStyle name="Walutowy 12 3 3" xfId="6805"/>
    <cellStyle name="Walutowy 12 4" xfId="130"/>
    <cellStyle name="Walutowy 12 4 2" xfId="3477"/>
    <cellStyle name="Walutowy 12 4 3" xfId="6806"/>
    <cellStyle name="Walutowy 12 5" xfId="131"/>
    <cellStyle name="Walutowy 12 5 2" xfId="3478"/>
    <cellStyle name="Walutowy 12 5 3" xfId="6807"/>
    <cellStyle name="Walutowy 12 6" xfId="3471"/>
    <cellStyle name="Walutowy 12 7" xfId="6800"/>
    <cellStyle name="Walutowy 13" xfId="132"/>
    <cellStyle name="Walutowy 13 2" xfId="133"/>
    <cellStyle name="Walutowy 13 2 2" xfId="134"/>
    <cellStyle name="Walutowy 13 2 2 2" xfId="3481"/>
    <cellStyle name="Walutowy 13 2 2 3" xfId="6810"/>
    <cellStyle name="Walutowy 13 2 3" xfId="135"/>
    <cellStyle name="Walutowy 13 2 3 2" xfId="3482"/>
    <cellStyle name="Walutowy 13 2 3 3" xfId="6811"/>
    <cellStyle name="Walutowy 13 2 4" xfId="136"/>
    <cellStyle name="Walutowy 13 2 4 2" xfId="3483"/>
    <cellStyle name="Walutowy 13 2 4 3" xfId="6812"/>
    <cellStyle name="Walutowy 13 2 5" xfId="3480"/>
    <cellStyle name="Walutowy 13 2 6" xfId="6809"/>
    <cellStyle name="Walutowy 13 3" xfId="137"/>
    <cellStyle name="Walutowy 13 3 2" xfId="3484"/>
    <cellStyle name="Walutowy 13 3 3" xfId="6813"/>
    <cellStyle name="Walutowy 13 4" xfId="138"/>
    <cellStyle name="Walutowy 13 4 2" xfId="3485"/>
    <cellStyle name="Walutowy 13 4 3" xfId="6814"/>
    <cellStyle name="Walutowy 13 5" xfId="139"/>
    <cellStyle name="Walutowy 13 5 2" xfId="3486"/>
    <cellStyle name="Walutowy 13 5 3" xfId="6815"/>
    <cellStyle name="Walutowy 13 6" xfId="3479"/>
    <cellStyle name="Walutowy 13 7" xfId="6808"/>
    <cellStyle name="Walutowy 14" xfId="140"/>
    <cellStyle name="Walutowy 14 2" xfId="141"/>
    <cellStyle name="Walutowy 14 2 2" xfId="142"/>
    <cellStyle name="Walutowy 14 2 2 2" xfId="3489"/>
    <cellStyle name="Walutowy 14 2 2 3" xfId="6818"/>
    <cellStyle name="Walutowy 14 2 3" xfId="143"/>
    <cellStyle name="Walutowy 14 2 3 2" xfId="3490"/>
    <cellStyle name="Walutowy 14 2 3 3" xfId="6819"/>
    <cellStyle name="Walutowy 14 2 4" xfId="144"/>
    <cellStyle name="Walutowy 14 2 4 2" xfId="3491"/>
    <cellStyle name="Walutowy 14 2 4 3" xfId="6820"/>
    <cellStyle name="Walutowy 14 2 5" xfId="3488"/>
    <cellStyle name="Walutowy 14 2 6" xfId="6817"/>
    <cellStyle name="Walutowy 14 3" xfId="145"/>
    <cellStyle name="Walutowy 14 3 2" xfId="3492"/>
    <cellStyle name="Walutowy 14 3 3" xfId="6821"/>
    <cellStyle name="Walutowy 14 4" xfId="146"/>
    <cellStyle name="Walutowy 14 4 2" xfId="3493"/>
    <cellStyle name="Walutowy 14 4 3" xfId="6822"/>
    <cellStyle name="Walutowy 14 5" xfId="147"/>
    <cellStyle name="Walutowy 14 5 2" xfId="3494"/>
    <cellStyle name="Walutowy 14 5 3" xfId="6823"/>
    <cellStyle name="Walutowy 14 6" xfId="3487"/>
    <cellStyle name="Walutowy 14 7" xfId="6816"/>
    <cellStyle name="Walutowy 15" xfId="148"/>
    <cellStyle name="Walutowy 15 2" xfId="149"/>
    <cellStyle name="Walutowy 15 2 2" xfId="150"/>
    <cellStyle name="Walutowy 15 2 2 2" xfId="3497"/>
    <cellStyle name="Walutowy 15 2 2 3" xfId="6826"/>
    <cellStyle name="Walutowy 15 2 3" xfId="151"/>
    <cellStyle name="Walutowy 15 2 3 2" xfId="3498"/>
    <cellStyle name="Walutowy 15 2 3 3" xfId="6827"/>
    <cellStyle name="Walutowy 15 2 4" xfId="152"/>
    <cellStyle name="Walutowy 15 2 4 2" xfId="3499"/>
    <cellStyle name="Walutowy 15 2 4 3" xfId="6828"/>
    <cellStyle name="Walutowy 15 2 5" xfId="3496"/>
    <cellStyle name="Walutowy 15 2 6" xfId="6825"/>
    <cellStyle name="Walutowy 15 3" xfId="153"/>
    <cellStyle name="Walutowy 15 3 2" xfId="3500"/>
    <cellStyle name="Walutowy 15 3 3" xfId="6829"/>
    <cellStyle name="Walutowy 15 4" xfId="154"/>
    <cellStyle name="Walutowy 15 4 2" xfId="3501"/>
    <cellStyle name="Walutowy 15 4 3" xfId="6830"/>
    <cellStyle name="Walutowy 15 5" xfId="155"/>
    <cellStyle name="Walutowy 15 5 2" xfId="3502"/>
    <cellStyle name="Walutowy 15 5 3" xfId="6831"/>
    <cellStyle name="Walutowy 15 6" xfId="3495"/>
    <cellStyle name="Walutowy 15 7" xfId="6824"/>
    <cellStyle name="Walutowy 16" xfId="156"/>
    <cellStyle name="Walutowy 16 2" xfId="157"/>
    <cellStyle name="Walutowy 16 2 2" xfId="158"/>
    <cellStyle name="Walutowy 16 2 2 2" xfId="3505"/>
    <cellStyle name="Walutowy 16 2 2 3" xfId="6834"/>
    <cellStyle name="Walutowy 16 2 3" xfId="159"/>
    <cellStyle name="Walutowy 16 2 3 2" xfId="3506"/>
    <cellStyle name="Walutowy 16 2 3 3" xfId="6835"/>
    <cellStyle name="Walutowy 16 2 4" xfId="160"/>
    <cellStyle name="Walutowy 16 2 4 2" xfId="3507"/>
    <cellStyle name="Walutowy 16 2 4 3" xfId="6836"/>
    <cellStyle name="Walutowy 16 2 5" xfId="3504"/>
    <cellStyle name="Walutowy 16 2 6" xfId="6833"/>
    <cellStyle name="Walutowy 16 3" xfId="161"/>
    <cellStyle name="Walutowy 16 3 2" xfId="3508"/>
    <cellStyle name="Walutowy 16 3 3" xfId="6837"/>
    <cellStyle name="Walutowy 16 4" xfId="162"/>
    <cellStyle name="Walutowy 16 4 2" xfId="3509"/>
    <cellStyle name="Walutowy 16 4 3" xfId="6838"/>
    <cellStyle name="Walutowy 16 5" xfId="163"/>
    <cellStyle name="Walutowy 16 5 2" xfId="3510"/>
    <cellStyle name="Walutowy 16 5 3" xfId="6839"/>
    <cellStyle name="Walutowy 16 6" xfId="3503"/>
    <cellStyle name="Walutowy 16 7" xfId="6832"/>
    <cellStyle name="Walutowy 17" xfId="164"/>
    <cellStyle name="Walutowy 17 2" xfId="165"/>
    <cellStyle name="Walutowy 17 2 2" xfId="166"/>
    <cellStyle name="Walutowy 17 2 2 2" xfId="3513"/>
    <cellStyle name="Walutowy 17 2 2 3" xfId="6842"/>
    <cellStyle name="Walutowy 17 2 3" xfId="167"/>
    <cellStyle name="Walutowy 17 2 3 2" xfId="3514"/>
    <cellStyle name="Walutowy 17 2 3 3" xfId="6843"/>
    <cellStyle name="Walutowy 17 2 4" xfId="168"/>
    <cellStyle name="Walutowy 17 2 4 2" xfId="3515"/>
    <cellStyle name="Walutowy 17 2 4 3" xfId="6844"/>
    <cellStyle name="Walutowy 17 2 5" xfId="3512"/>
    <cellStyle name="Walutowy 17 2 6" xfId="6841"/>
    <cellStyle name="Walutowy 17 3" xfId="169"/>
    <cellStyle name="Walutowy 17 3 2" xfId="3516"/>
    <cellStyle name="Walutowy 17 3 3" xfId="6845"/>
    <cellStyle name="Walutowy 17 4" xfId="170"/>
    <cellStyle name="Walutowy 17 4 2" xfId="3517"/>
    <cellStyle name="Walutowy 17 4 3" xfId="6846"/>
    <cellStyle name="Walutowy 17 5" xfId="171"/>
    <cellStyle name="Walutowy 17 5 2" xfId="3518"/>
    <cellStyle name="Walutowy 17 5 3" xfId="6847"/>
    <cellStyle name="Walutowy 17 6" xfId="3511"/>
    <cellStyle name="Walutowy 17 7" xfId="6840"/>
    <cellStyle name="Walutowy 18" xfId="172"/>
    <cellStyle name="Walutowy 18 2" xfId="173"/>
    <cellStyle name="Walutowy 18 2 2" xfId="174"/>
    <cellStyle name="Walutowy 18 2 2 2" xfId="3521"/>
    <cellStyle name="Walutowy 18 2 2 3" xfId="6850"/>
    <cellStyle name="Walutowy 18 2 3" xfId="175"/>
    <cellStyle name="Walutowy 18 2 3 2" xfId="3522"/>
    <cellStyle name="Walutowy 18 2 3 3" xfId="6851"/>
    <cellStyle name="Walutowy 18 2 4" xfId="176"/>
    <cellStyle name="Walutowy 18 2 4 2" xfId="3523"/>
    <cellStyle name="Walutowy 18 2 4 3" xfId="6852"/>
    <cellStyle name="Walutowy 18 2 5" xfId="3520"/>
    <cellStyle name="Walutowy 18 2 6" xfId="6849"/>
    <cellStyle name="Walutowy 18 3" xfId="177"/>
    <cellStyle name="Walutowy 18 3 2" xfId="3524"/>
    <cellStyle name="Walutowy 18 3 3" xfId="6853"/>
    <cellStyle name="Walutowy 18 4" xfId="178"/>
    <cellStyle name="Walutowy 18 4 2" xfId="3525"/>
    <cellStyle name="Walutowy 18 4 3" xfId="6854"/>
    <cellStyle name="Walutowy 18 5" xfId="179"/>
    <cellStyle name="Walutowy 18 5 2" xfId="3526"/>
    <cellStyle name="Walutowy 18 5 3" xfId="6855"/>
    <cellStyle name="Walutowy 18 6" xfId="3519"/>
    <cellStyle name="Walutowy 18 7" xfId="6848"/>
    <cellStyle name="Walutowy 19" xfId="180"/>
    <cellStyle name="Walutowy 19 2" xfId="181"/>
    <cellStyle name="Walutowy 19 2 2" xfId="182"/>
    <cellStyle name="Walutowy 19 2 2 2" xfId="3529"/>
    <cellStyle name="Walutowy 19 2 2 3" xfId="6858"/>
    <cellStyle name="Walutowy 19 2 3" xfId="183"/>
    <cellStyle name="Walutowy 19 2 3 2" xfId="3530"/>
    <cellStyle name="Walutowy 19 2 3 3" xfId="6859"/>
    <cellStyle name="Walutowy 19 2 4" xfId="184"/>
    <cellStyle name="Walutowy 19 2 4 2" xfId="3531"/>
    <cellStyle name="Walutowy 19 2 4 3" xfId="6860"/>
    <cellStyle name="Walutowy 19 2 5" xfId="3528"/>
    <cellStyle name="Walutowy 19 2 6" xfId="6857"/>
    <cellStyle name="Walutowy 19 3" xfId="185"/>
    <cellStyle name="Walutowy 19 3 2" xfId="3532"/>
    <cellStyle name="Walutowy 19 3 3" xfId="6861"/>
    <cellStyle name="Walutowy 19 4" xfId="186"/>
    <cellStyle name="Walutowy 19 4 2" xfId="3533"/>
    <cellStyle name="Walutowy 19 4 3" xfId="6862"/>
    <cellStyle name="Walutowy 19 5" xfId="187"/>
    <cellStyle name="Walutowy 19 5 2" xfId="3534"/>
    <cellStyle name="Walutowy 19 5 3" xfId="6863"/>
    <cellStyle name="Walutowy 19 6" xfId="3527"/>
    <cellStyle name="Walutowy 19 7" xfId="6856"/>
    <cellStyle name="Walutowy 2" xfId="188"/>
    <cellStyle name="Walutowy 2 10" xfId="189"/>
    <cellStyle name="Walutowy 2 10 2" xfId="190"/>
    <cellStyle name="Walutowy 2 10 2 2" xfId="191"/>
    <cellStyle name="Walutowy 2 10 2 2 2" xfId="3538"/>
    <cellStyle name="Walutowy 2 10 2 2 3" xfId="6867"/>
    <cellStyle name="Walutowy 2 10 2 3" xfId="192"/>
    <cellStyle name="Walutowy 2 10 2 3 2" xfId="3539"/>
    <cellStyle name="Walutowy 2 10 2 3 3" xfId="6868"/>
    <cellStyle name="Walutowy 2 10 2 4" xfId="193"/>
    <cellStyle name="Walutowy 2 10 2 4 2" xfId="3540"/>
    <cellStyle name="Walutowy 2 10 2 4 3" xfId="6869"/>
    <cellStyle name="Walutowy 2 10 2 5" xfId="3537"/>
    <cellStyle name="Walutowy 2 10 2 6" xfId="6866"/>
    <cellStyle name="Walutowy 2 10 3" xfId="194"/>
    <cellStyle name="Walutowy 2 10 3 2" xfId="3541"/>
    <cellStyle name="Walutowy 2 10 3 3" xfId="6870"/>
    <cellStyle name="Walutowy 2 10 4" xfId="195"/>
    <cellStyle name="Walutowy 2 10 4 2" xfId="3542"/>
    <cellStyle name="Walutowy 2 10 4 3" xfId="6871"/>
    <cellStyle name="Walutowy 2 10 5" xfId="196"/>
    <cellStyle name="Walutowy 2 10 5 2" xfId="3543"/>
    <cellStyle name="Walutowy 2 10 5 3" xfId="6872"/>
    <cellStyle name="Walutowy 2 10 6" xfId="3536"/>
    <cellStyle name="Walutowy 2 10 7" xfId="6865"/>
    <cellStyle name="Walutowy 2 11" xfId="197"/>
    <cellStyle name="Walutowy 2 11 2" xfId="198"/>
    <cellStyle name="Walutowy 2 11 2 2" xfId="199"/>
    <cellStyle name="Walutowy 2 11 2 2 2" xfId="3546"/>
    <cellStyle name="Walutowy 2 11 2 2 3" xfId="6875"/>
    <cellStyle name="Walutowy 2 11 2 3" xfId="200"/>
    <cellStyle name="Walutowy 2 11 2 3 2" xfId="3547"/>
    <cellStyle name="Walutowy 2 11 2 3 3" xfId="6876"/>
    <cellStyle name="Walutowy 2 11 2 4" xfId="201"/>
    <cellStyle name="Walutowy 2 11 2 4 2" xfId="3548"/>
    <cellStyle name="Walutowy 2 11 2 4 3" xfId="6877"/>
    <cellStyle name="Walutowy 2 11 2 5" xfId="3545"/>
    <cellStyle name="Walutowy 2 11 2 6" xfId="6874"/>
    <cellStyle name="Walutowy 2 11 3" xfId="202"/>
    <cellStyle name="Walutowy 2 11 3 2" xfId="3549"/>
    <cellStyle name="Walutowy 2 11 3 3" xfId="6878"/>
    <cellStyle name="Walutowy 2 11 4" xfId="203"/>
    <cellStyle name="Walutowy 2 11 4 2" xfId="3550"/>
    <cellStyle name="Walutowy 2 11 4 3" xfId="6879"/>
    <cellStyle name="Walutowy 2 11 5" xfId="204"/>
    <cellStyle name="Walutowy 2 11 5 2" xfId="3551"/>
    <cellStyle name="Walutowy 2 11 5 3" xfId="6880"/>
    <cellStyle name="Walutowy 2 11 6" xfId="3544"/>
    <cellStyle name="Walutowy 2 11 7" xfId="6873"/>
    <cellStyle name="Walutowy 2 12" xfId="205"/>
    <cellStyle name="Walutowy 2 12 2" xfId="206"/>
    <cellStyle name="Walutowy 2 12 2 2" xfId="207"/>
    <cellStyle name="Walutowy 2 12 2 2 2" xfId="3554"/>
    <cellStyle name="Walutowy 2 12 2 2 3" xfId="6883"/>
    <cellStyle name="Walutowy 2 12 2 3" xfId="208"/>
    <cellStyle name="Walutowy 2 12 2 3 2" xfId="3555"/>
    <cellStyle name="Walutowy 2 12 2 3 3" xfId="6884"/>
    <cellStyle name="Walutowy 2 12 2 4" xfId="209"/>
    <cellStyle name="Walutowy 2 12 2 4 2" xfId="3556"/>
    <cellStyle name="Walutowy 2 12 2 4 3" xfId="6885"/>
    <cellStyle name="Walutowy 2 12 2 5" xfId="3553"/>
    <cellStyle name="Walutowy 2 12 2 6" xfId="6882"/>
    <cellStyle name="Walutowy 2 12 3" xfId="210"/>
    <cellStyle name="Walutowy 2 12 3 2" xfId="3557"/>
    <cellStyle name="Walutowy 2 12 3 3" xfId="6886"/>
    <cellStyle name="Walutowy 2 12 4" xfId="211"/>
    <cellStyle name="Walutowy 2 12 4 2" xfId="3558"/>
    <cellStyle name="Walutowy 2 12 4 3" xfId="6887"/>
    <cellStyle name="Walutowy 2 12 5" xfId="212"/>
    <cellStyle name="Walutowy 2 12 5 2" xfId="3559"/>
    <cellStyle name="Walutowy 2 12 5 3" xfId="6888"/>
    <cellStyle name="Walutowy 2 12 6" xfId="3552"/>
    <cellStyle name="Walutowy 2 12 7" xfId="6881"/>
    <cellStyle name="Walutowy 2 13" xfId="213"/>
    <cellStyle name="Walutowy 2 13 2" xfId="214"/>
    <cellStyle name="Walutowy 2 13 2 2" xfId="215"/>
    <cellStyle name="Walutowy 2 13 2 2 2" xfId="3562"/>
    <cellStyle name="Walutowy 2 13 2 2 3" xfId="6891"/>
    <cellStyle name="Walutowy 2 13 2 3" xfId="216"/>
    <cellStyle name="Walutowy 2 13 2 3 2" xfId="3563"/>
    <cellStyle name="Walutowy 2 13 2 3 3" xfId="6892"/>
    <cellStyle name="Walutowy 2 13 2 4" xfId="217"/>
    <cellStyle name="Walutowy 2 13 2 4 2" xfId="3564"/>
    <cellStyle name="Walutowy 2 13 2 4 3" xfId="6893"/>
    <cellStyle name="Walutowy 2 13 2 5" xfId="3561"/>
    <cellStyle name="Walutowy 2 13 2 6" xfId="6890"/>
    <cellStyle name="Walutowy 2 13 3" xfId="218"/>
    <cellStyle name="Walutowy 2 13 3 2" xfId="3565"/>
    <cellStyle name="Walutowy 2 13 3 3" xfId="6894"/>
    <cellStyle name="Walutowy 2 13 4" xfId="219"/>
    <cellStyle name="Walutowy 2 13 4 2" xfId="3566"/>
    <cellStyle name="Walutowy 2 13 4 3" xfId="6895"/>
    <cellStyle name="Walutowy 2 13 5" xfId="220"/>
    <cellStyle name="Walutowy 2 13 5 2" xfId="3567"/>
    <cellStyle name="Walutowy 2 13 5 3" xfId="6896"/>
    <cellStyle name="Walutowy 2 13 6" xfId="3560"/>
    <cellStyle name="Walutowy 2 13 7" xfId="6889"/>
    <cellStyle name="Walutowy 2 14" xfId="221"/>
    <cellStyle name="Walutowy 2 14 2" xfId="222"/>
    <cellStyle name="Walutowy 2 14 2 2" xfId="223"/>
    <cellStyle name="Walutowy 2 14 2 2 2" xfId="3570"/>
    <cellStyle name="Walutowy 2 14 2 2 3" xfId="6899"/>
    <cellStyle name="Walutowy 2 14 2 3" xfId="224"/>
    <cellStyle name="Walutowy 2 14 2 3 2" xfId="3571"/>
    <cellStyle name="Walutowy 2 14 2 3 3" xfId="6900"/>
    <cellStyle name="Walutowy 2 14 2 4" xfId="225"/>
    <cellStyle name="Walutowy 2 14 2 4 2" xfId="3572"/>
    <cellStyle name="Walutowy 2 14 2 4 3" xfId="6901"/>
    <cellStyle name="Walutowy 2 14 2 5" xfId="3569"/>
    <cellStyle name="Walutowy 2 14 2 6" xfId="6898"/>
    <cellStyle name="Walutowy 2 14 3" xfId="226"/>
    <cellStyle name="Walutowy 2 14 3 2" xfId="3573"/>
    <cellStyle name="Walutowy 2 14 3 3" xfId="6902"/>
    <cellStyle name="Walutowy 2 14 4" xfId="227"/>
    <cellStyle name="Walutowy 2 14 4 2" xfId="3574"/>
    <cellStyle name="Walutowy 2 14 4 3" xfId="6903"/>
    <cellStyle name="Walutowy 2 14 5" xfId="228"/>
    <cellStyle name="Walutowy 2 14 5 2" xfId="3575"/>
    <cellStyle name="Walutowy 2 14 5 3" xfId="6904"/>
    <cellStyle name="Walutowy 2 14 6" xfId="3568"/>
    <cellStyle name="Walutowy 2 14 7" xfId="6897"/>
    <cellStyle name="Walutowy 2 15" xfId="229"/>
    <cellStyle name="Walutowy 2 15 2" xfId="230"/>
    <cellStyle name="Walutowy 2 15 2 2" xfId="231"/>
    <cellStyle name="Walutowy 2 15 2 2 2" xfId="3578"/>
    <cellStyle name="Walutowy 2 15 2 2 3" xfId="6907"/>
    <cellStyle name="Walutowy 2 15 2 3" xfId="232"/>
    <cellStyle name="Walutowy 2 15 2 3 2" xfId="3579"/>
    <cellStyle name="Walutowy 2 15 2 3 3" xfId="6908"/>
    <cellStyle name="Walutowy 2 15 2 4" xfId="233"/>
    <cellStyle name="Walutowy 2 15 2 4 2" xfId="3580"/>
    <cellStyle name="Walutowy 2 15 2 4 3" xfId="6909"/>
    <cellStyle name="Walutowy 2 15 2 5" xfId="3577"/>
    <cellStyle name="Walutowy 2 15 2 6" xfId="6906"/>
    <cellStyle name="Walutowy 2 15 3" xfId="234"/>
    <cellStyle name="Walutowy 2 15 3 2" xfId="3581"/>
    <cellStyle name="Walutowy 2 15 3 3" xfId="6910"/>
    <cellStyle name="Walutowy 2 15 4" xfId="235"/>
    <cellStyle name="Walutowy 2 15 4 2" xfId="3582"/>
    <cellStyle name="Walutowy 2 15 4 3" xfId="6911"/>
    <cellStyle name="Walutowy 2 15 5" xfId="236"/>
    <cellStyle name="Walutowy 2 15 5 2" xfId="3583"/>
    <cellStyle name="Walutowy 2 15 5 3" xfId="6912"/>
    <cellStyle name="Walutowy 2 15 6" xfId="3576"/>
    <cellStyle name="Walutowy 2 15 7" xfId="6905"/>
    <cellStyle name="Walutowy 2 16" xfId="237"/>
    <cellStyle name="Walutowy 2 16 2" xfId="238"/>
    <cellStyle name="Walutowy 2 16 2 2" xfId="239"/>
    <cellStyle name="Walutowy 2 16 2 2 2" xfId="3586"/>
    <cellStyle name="Walutowy 2 16 2 2 3" xfId="6915"/>
    <cellStyle name="Walutowy 2 16 2 3" xfId="240"/>
    <cellStyle name="Walutowy 2 16 2 3 2" xfId="3587"/>
    <cellStyle name="Walutowy 2 16 2 3 3" xfId="6916"/>
    <cellStyle name="Walutowy 2 16 2 4" xfId="241"/>
    <cellStyle name="Walutowy 2 16 2 4 2" xfId="3588"/>
    <cellStyle name="Walutowy 2 16 2 4 3" xfId="6917"/>
    <cellStyle name="Walutowy 2 16 2 5" xfId="3585"/>
    <cellStyle name="Walutowy 2 16 2 6" xfId="6914"/>
    <cellStyle name="Walutowy 2 16 3" xfId="242"/>
    <cellStyle name="Walutowy 2 16 3 2" xfId="3589"/>
    <cellStyle name="Walutowy 2 16 3 3" xfId="6918"/>
    <cellStyle name="Walutowy 2 16 4" xfId="243"/>
    <cellStyle name="Walutowy 2 16 4 2" xfId="3590"/>
    <cellStyle name="Walutowy 2 16 4 3" xfId="6919"/>
    <cellStyle name="Walutowy 2 16 5" xfId="244"/>
    <cellStyle name="Walutowy 2 16 5 2" xfId="3591"/>
    <cellStyle name="Walutowy 2 16 5 3" xfId="6920"/>
    <cellStyle name="Walutowy 2 16 6" xfId="3584"/>
    <cellStyle name="Walutowy 2 16 7" xfId="6913"/>
    <cellStyle name="Walutowy 2 17" xfId="245"/>
    <cellStyle name="Walutowy 2 17 2" xfId="246"/>
    <cellStyle name="Walutowy 2 17 2 2" xfId="247"/>
    <cellStyle name="Walutowy 2 17 2 2 2" xfId="3594"/>
    <cellStyle name="Walutowy 2 17 2 2 3" xfId="6923"/>
    <cellStyle name="Walutowy 2 17 2 3" xfId="248"/>
    <cellStyle name="Walutowy 2 17 2 3 2" xfId="3595"/>
    <cellStyle name="Walutowy 2 17 2 3 3" xfId="6924"/>
    <cellStyle name="Walutowy 2 17 2 4" xfId="249"/>
    <cellStyle name="Walutowy 2 17 2 4 2" xfId="3596"/>
    <cellStyle name="Walutowy 2 17 2 4 3" xfId="6925"/>
    <cellStyle name="Walutowy 2 17 2 5" xfId="3593"/>
    <cellStyle name="Walutowy 2 17 2 6" xfId="6922"/>
    <cellStyle name="Walutowy 2 17 3" xfId="250"/>
    <cellStyle name="Walutowy 2 17 3 2" xfId="3597"/>
    <cellStyle name="Walutowy 2 17 3 3" xfId="6926"/>
    <cellStyle name="Walutowy 2 17 4" xfId="251"/>
    <cellStyle name="Walutowy 2 17 4 2" xfId="3598"/>
    <cellStyle name="Walutowy 2 17 4 3" xfId="6927"/>
    <cellStyle name="Walutowy 2 17 5" xfId="252"/>
    <cellStyle name="Walutowy 2 17 5 2" xfId="3599"/>
    <cellStyle name="Walutowy 2 17 5 3" xfId="6928"/>
    <cellStyle name="Walutowy 2 17 6" xfId="3592"/>
    <cellStyle name="Walutowy 2 17 7" xfId="6921"/>
    <cellStyle name="Walutowy 2 18" xfId="253"/>
    <cellStyle name="Walutowy 2 18 2" xfId="254"/>
    <cellStyle name="Walutowy 2 18 2 2" xfId="255"/>
    <cellStyle name="Walutowy 2 18 2 2 2" xfId="3602"/>
    <cellStyle name="Walutowy 2 18 2 2 3" xfId="6931"/>
    <cellStyle name="Walutowy 2 18 2 3" xfId="256"/>
    <cellStyle name="Walutowy 2 18 2 3 2" xfId="3603"/>
    <cellStyle name="Walutowy 2 18 2 3 3" xfId="6932"/>
    <cellStyle name="Walutowy 2 18 2 4" xfId="257"/>
    <cellStyle name="Walutowy 2 18 2 4 2" xfId="3604"/>
    <cellStyle name="Walutowy 2 18 2 4 3" xfId="6933"/>
    <cellStyle name="Walutowy 2 18 2 5" xfId="3601"/>
    <cellStyle name="Walutowy 2 18 2 6" xfId="6930"/>
    <cellStyle name="Walutowy 2 18 3" xfId="258"/>
    <cellStyle name="Walutowy 2 18 3 2" xfId="3605"/>
    <cellStyle name="Walutowy 2 18 3 3" xfId="6934"/>
    <cellStyle name="Walutowy 2 18 4" xfId="259"/>
    <cellStyle name="Walutowy 2 18 4 2" xfId="3606"/>
    <cellStyle name="Walutowy 2 18 4 3" xfId="6935"/>
    <cellStyle name="Walutowy 2 18 5" xfId="260"/>
    <cellStyle name="Walutowy 2 18 5 2" xfId="3607"/>
    <cellStyle name="Walutowy 2 18 5 3" xfId="6936"/>
    <cellStyle name="Walutowy 2 18 6" xfId="3600"/>
    <cellStyle name="Walutowy 2 18 7" xfId="6929"/>
    <cellStyle name="Walutowy 2 19" xfId="261"/>
    <cellStyle name="Walutowy 2 19 2" xfId="262"/>
    <cellStyle name="Walutowy 2 19 2 2" xfId="3609"/>
    <cellStyle name="Walutowy 2 19 2 3" xfId="6938"/>
    <cellStyle name="Walutowy 2 19 3" xfId="263"/>
    <cellStyle name="Walutowy 2 19 3 2" xfId="3610"/>
    <cellStyle name="Walutowy 2 19 3 3" xfId="6939"/>
    <cellStyle name="Walutowy 2 19 4" xfId="264"/>
    <cellStyle name="Walutowy 2 19 4 2" xfId="3611"/>
    <cellStyle name="Walutowy 2 19 4 3" xfId="6940"/>
    <cellStyle name="Walutowy 2 19 5" xfId="3608"/>
    <cellStyle name="Walutowy 2 19 6" xfId="6937"/>
    <cellStyle name="Walutowy 2 2" xfId="265"/>
    <cellStyle name="Walutowy 2 2 10" xfId="266"/>
    <cellStyle name="Walutowy 2 2 10 2" xfId="267"/>
    <cellStyle name="Walutowy 2 2 10 2 2" xfId="268"/>
    <cellStyle name="Walutowy 2 2 10 2 2 2" xfId="3615"/>
    <cellStyle name="Walutowy 2 2 10 2 2 3" xfId="6944"/>
    <cellStyle name="Walutowy 2 2 10 2 3" xfId="269"/>
    <cellStyle name="Walutowy 2 2 10 2 3 2" xfId="3616"/>
    <cellStyle name="Walutowy 2 2 10 2 3 3" xfId="6945"/>
    <cellStyle name="Walutowy 2 2 10 2 4" xfId="270"/>
    <cellStyle name="Walutowy 2 2 10 2 4 2" xfId="3617"/>
    <cellStyle name="Walutowy 2 2 10 2 4 3" xfId="6946"/>
    <cellStyle name="Walutowy 2 2 10 2 5" xfId="3614"/>
    <cellStyle name="Walutowy 2 2 10 2 6" xfId="6943"/>
    <cellStyle name="Walutowy 2 2 10 3" xfId="271"/>
    <cellStyle name="Walutowy 2 2 10 3 2" xfId="3618"/>
    <cellStyle name="Walutowy 2 2 10 3 3" xfId="6947"/>
    <cellStyle name="Walutowy 2 2 10 4" xfId="272"/>
    <cellStyle name="Walutowy 2 2 10 4 2" xfId="3619"/>
    <cellStyle name="Walutowy 2 2 10 4 3" xfId="6948"/>
    <cellStyle name="Walutowy 2 2 10 5" xfId="273"/>
    <cellStyle name="Walutowy 2 2 10 5 2" xfId="3620"/>
    <cellStyle name="Walutowy 2 2 10 5 3" xfId="6949"/>
    <cellStyle name="Walutowy 2 2 10 6" xfId="3613"/>
    <cellStyle name="Walutowy 2 2 10 7" xfId="6942"/>
    <cellStyle name="Walutowy 2 2 11" xfId="274"/>
    <cellStyle name="Walutowy 2 2 11 2" xfId="275"/>
    <cellStyle name="Walutowy 2 2 11 2 2" xfId="276"/>
    <cellStyle name="Walutowy 2 2 11 2 2 2" xfId="3623"/>
    <cellStyle name="Walutowy 2 2 11 2 2 3" xfId="6952"/>
    <cellStyle name="Walutowy 2 2 11 2 3" xfId="277"/>
    <cellStyle name="Walutowy 2 2 11 2 3 2" xfId="3624"/>
    <cellStyle name="Walutowy 2 2 11 2 3 3" xfId="6953"/>
    <cellStyle name="Walutowy 2 2 11 2 4" xfId="278"/>
    <cellStyle name="Walutowy 2 2 11 2 4 2" xfId="3625"/>
    <cellStyle name="Walutowy 2 2 11 2 4 3" xfId="6954"/>
    <cellStyle name="Walutowy 2 2 11 2 5" xfId="3622"/>
    <cellStyle name="Walutowy 2 2 11 2 6" xfId="6951"/>
    <cellStyle name="Walutowy 2 2 11 3" xfId="279"/>
    <cellStyle name="Walutowy 2 2 11 3 2" xfId="3626"/>
    <cellStyle name="Walutowy 2 2 11 3 3" xfId="6955"/>
    <cellStyle name="Walutowy 2 2 11 4" xfId="280"/>
    <cellStyle name="Walutowy 2 2 11 4 2" xfId="3627"/>
    <cellStyle name="Walutowy 2 2 11 4 3" xfId="6956"/>
    <cellStyle name="Walutowy 2 2 11 5" xfId="281"/>
    <cellStyle name="Walutowy 2 2 11 5 2" xfId="3628"/>
    <cellStyle name="Walutowy 2 2 11 5 3" xfId="6957"/>
    <cellStyle name="Walutowy 2 2 11 6" xfId="3621"/>
    <cellStyle name="Walutowy 2 2 11 7" xfId="6950"/>
    <cellStyle name="Walutowy 2 2 12" xfId="282"/>
    <cellStyle name="Walutowy 2 2 12 2" xfId="283"/>
    <cellStyle name="Walutowy 2 2 12 2 2" xfId="284"/>
    <cellStyle name="Walutowy 2 2 12 2 2 2" xfId="3631"/>
    <cellStyle name="Walutowy 2 2 12 2 2 3" xfId="6960"/>
    <cellStyle name="Walutowy 2 2 12 2 3" xfId="285"/>
    <cellStyle name="Walutowy 2 2 12 2 3 2" xfId="3632"/>
    <cellStyle name="Walutowy 2 2 12 2 3 3" xfId="6961"/>
    <cellStyle name="Walutowy 2 2 12 2 4" xfId="286"/>
    <cellStyle name="Walutowy 2 2 12 2 4 2" xfId="3633"/>
    <cellStyle name="Walutowy 2 2 12 2 4 3" xfId="6962"/>
    <cellStyle name="Walutowy 2 2 12 2 5" xfId="3630"/>
    <cellStyle name="Walutowy 2 2 12 2 6" xfId="6959"/>
    <cellStyle name="Walutowy 2 2 12 3" xfId="287"/>
    <cellStyle name="Walutowy 2 2 12 3 2" xfId="3634"/>
    <cellStyle name="Walutowy 2 2 12 3 3" xfId="6963"/>
    <cellStyle name="Walutowy 2 2 12 4" xfId="288"/>
    <cellStyle name="Walutowy 2 2 12 4 2" xfId="3635"/>
    <cellStyle name="Walutowy 2 2 12 4 3" xfId="6964"/>
    <cellStyle name="Walutowy 2 2 12 5" xfId="289"/>
    <cellStyle name="Walutowy 2 2 12 5 2" xfId="3636"/>
    <cellStyle name="Walutowy 2 2 12 5 3" xfId="6965"/>
    <cellStyle name="Walutowy 2 2 12 6" xfId="3629"/>
    <cellStyle name="Walutowy 2 2 12 7" xfId="6958"/>
    <cellStyle name="Walutowy 2 2 13" xfId="290"/>
    <cellStyle name="Walutowy 2 2 13 2" xfId="291"/>
    <cellStyle name="Walutowy 2 2 13 2 2" xfId="292"/>
    <cellStyle name="Walutowy 2 2 13 2 2 2" xfId="3639"/>
    <cellStyle name="Walutowy 2 2 13 2 2 3" xfId="6968"/>
    <cellStyle name="Walutowy 2 2 13 2 3" xfId="293"/>
    <cellStyle name="Walutowy 2 2 13 2 3 2" xfId="3640"/>
    <cellStyle name="Walutowy 2 2 13 2 3 3" xfId="6969"/>
    <cellStyle name="Walutowy 2 2 13 2 4" xfId="294"/>
    <cellStyle name="Walutowy 2 2 13 2 4 2" xfId="3641"/>
    <cellStyle name="Walutowy 2 2 13 2 4 3" xfId="6970"/>
    <cellStyle name="Walutowy 2 2 13 2 5" xfId="3638"/>
    <cellStyle name="Walutowy 2 2 13 2 6" xfId="6967"/>
    <cellStyle name="Walutowy 2 2 13 3" xfId="295"/>
    <cellStyle name="Walutowy 2 2 13 3 2" xfId="3642"/>
    <cellStyle name="Walutowy 2 2 13 3 3" xfId="6971"/>
    <cellStyle name="Walutowy 2 2 13 4" xfId="296"/>
    <cellStyle name="Walutowy 2 2 13 4 2" xfId="3643"/>
    <cellStyle name="Walutowy 2 2 13 4 3" xfId="6972"/>
    <cellStyle name="Walutowy 2 2 13 5" xfId="297"/>
    <cellStyle name="Walutowy 2 2 13 5 2" xfId="3644"/>
    <cellStyle name="Walutowy 2 2 13 5 3" xfId="6973"/>
    <cellStyle name="Walutowy 2 2 13 6" xfId="3637"/>
    <cellStyle name="Walutowy 2 2 13 7" xfId="6966"/>
    <cellStyle name="Walutowy 2 2 14" xfId="298"/>
    <cellStyle name="Walutowy 2 2 14 2" xfId="299"/>
    <cellStyle name="Walutowy 2 2 14 2 2" xfId="300"/>
    <cellStyle name="Walutowy 2 2 14 2 2 2" xfId="3647"/>
    <cellStyle name="Walutowy 2 2 14 2 2 3" xfId="6976"/>
    <cellStyle name="Walutowy 2 2 14 2 3" xfId="301"/>
    <cellStyle name="Walutowy 2 2 14 2 3 2" xfId="3648"/>
    <cellStyle name="Walutowy 2 2 14 2 3 3" xfId="6977"/>
    <cellStyle name="Walutowy 2 2 14 2 4" xfId="302"/>
    <cellStyle name="Walutowy 2 2 14 2 4 2" xfId="3649"/>
    <cellStyle name="Walutowy 2 2 14 2 4 3" xfId="6978"/>
    <cellStyle name="Walutowy 2 2 14 2 5" xfId="3646"/>
    <cellStyle name="Walutowy 2 2 14 2 6" xfId="6975"/>
    <cellStyle name="Walutowy 2 2 14 3" xfId="303"/>
    <cellStyle name="Walutowy 2 2 14 3 2" xfId="3650"/>
    <cellStyle name="Walutowy 2 2 14 3 3" xfId="6979"/>
    <cellStyle name="Walutowy 2 2 14 4" xfId="304"/>
    <cellStyle name="Walutowy 2 2 14 4 2" xfId="3651"/>
    <cellStyle name="Walutowy 2 2 14 4 3" xfId="6980"/>
    <cellStyle name="Walutowy 2 2 14 5" xfId="305"/>
    <cellStyle name="Walutowy 2 2 14 5 2" xfId="3652"/>
    <cellStyle name="Walutowy 2 2 14 5 3" xfId="6981"/>
    <cellStyle name="Walutowy 2 2 14 6" xfId="3645"/>
    <cellStyle name="Walutowy 2 2 14 7" xfId="6974"/>
    <cellStyle name="Walutowy 2 2 15" xfId="306"/>
    <cellStyle name="Walutowy 2 2 15 2" xfId="307"/>
    <cellStyle name="Walutowy 2 2 15 2 2" xfId="308"/>
    <cellStyle name="Walutowy 2 2 15 2 2 2" xfId="3655"/>
    <cellStyle name="Walutowy 2 2 15 2 2 3" xfId="6984"/>
    <cellStyle name="Walutowy 2 2 15 2 3" xfId="309"/>
    <cellStyle name="Walutowy 2 2 15 2 3 2" xfId="3656"/>
    <cellStyle name="Walutowy 2 2 15 2 3 3" xfId="6985"/>
    <cellStyle name="Walutowy 2 2 15 2 4" xfId="310"/>
    <cellStyle name="Walutowy 2 2 15 2 4 2" xfId="3657"/>
    <cellStyle name="Walutowy 2 2 15 2 4 3" xfId="6986"/>
    <cellStyle name="Walutowy 2 2 15 2 5" xfId="3654"/>
    <cellStyle name="Walutowy 2 2 15 2 6" xfId="6983"/>
    <cellStyle name="Walutowy 2 2 15 3" xfId="311"/>
    <cellStyle name="Walutowy 2 2 15 3 2" xfId="3658"/>
    <cellStyle name="Walutowy 2 2 15 3 3" xfId="6987"/>
    <cellStyle name="Walutowy 2 2 15 4" xfId="312"/>
    <cellStyle name="Walutowy 2 2 15 4 2" xfId="3659"/>
    <cellStyle name="Walutowy 2 2 15 4 3" xfId="6988"/>
    <cellStyle name="Walutowy 2 2 15 5" xfId="313"/>
    <cellStyle name="Walutowy 2 2 15 5 2" xfId="3660"/>
    <cellStyle name="Walutowy 2 2 15 5 3" xfId="6989"/>
    <cellStyle name="Walutowy 2 2 15 6" xfId="3653"/>
    <cellStyle name="Walutowy 2 2 15 7" xfId="6982"/>
    <cellStyle name="Walutowy 2 2 16" xfId="314"/>
    <cellStyle name="Walutowy 2 2 16 2" xfId="315"/>
    <cellStyle name="Walutowy 2 2 16 2 2" xfId="3662"/>
    <cellStyle name="Walutowy 2 2 16 2 3" xfId="6991"/>
    <cellStyle name="Walutowy 2 2 16 3" xfId="316"/>
    <cellStyle name="Walutowy 2 2 16 3 2" xfId="3663"/>
    <cellStyle name="Walutowy 2 2 16 3 3" xfId="6992"/>
    <cellStyle name="Walutowy 2 2 16 4" xfId="317"/>
    <cellStyle name="Walutowy 2 2 16 4 2" xfId="3664"/>
    <cellStyle name="Walutowy 2 2 16 4 3" xfId="6993"/>
    <cellStyle name="Walutowy 2 2 16 5" xfId="3661"/>
    <cellStyle name="Walutowy 2 2 16 6" xfId="6990"/>
    <cellStyle name="Walutowy 2 2 17" xfId="318"/>
    <cellStyle name="Walutowy 2 2 17 2" xfId="319"/>
    <cellStyle name="Walutowy 2 2 17 2 2" xfId="3666"/>
    <cellStyle name="Walutowy 2 2 17 2 3" xfId="6995"/>
    <cellStyle name="Walutowy 2 2 17 3" xfId="320"/>
    <cellStyle name="Walutowy 2 2 17 3 2" xfId="3667"/>
    <cellStyle name="Walutowy 2 2 17 3 3" xfId="6996"/>
    <cellStyle name="Walutowy 2 2 17 4" xfId="321"/>
    <cellStyle name="Walutowy 2 2 17 4 2" xfId="3668"/>
    <cellStyle name="Walutowy 2 2 17 4 3" xfId="6997"/>
    <cellStyle name="Walutowy 2 2 17 5" xfId="3665"/>
    <cellStyle name="Walutowy 2 2 17 6" xfId="6994"/>
    <cellStyle name="Walutowy 2 2 18" xfId="322"/>
    <cellStyle name="Walutowy 2 2 18 2" xfId="3669"/>
    <cellStyle name="Walutowy 2 2 18 3" xfId="6998"/>
    <cellStyle name="Walutowy 2 2 19" xfId="323"/>
    <cellStyle name="Walutowy 2 2 19 2" xfId="3670"/>
    <cellStyle name="Walutowy 2 2 19 3" xfId="6999"/>
    <cellStyle name="Walutowy 2 2 2" xfId="324"/>
    <cellStyle name="Walutowy 2 2 2 10" xfId="325"/>
    <cellStyle name="Walutowy 2 2 2 10 2" xfId="326"/>
    <cellStyle name="Walutowy 2 2 2 10 2 2" xfId="327"/>
    <cellStyle name="Walutowy 2 2 2 10 2 2 2" xfId="3674"/>
    <cellStyle name="Walutowy 2 2 2 10 2 2 3" xfId="7003"/>
    <cellStyle name="Walutowy 2 2 2 10 2 3" xfId="328"/>
    <cellStyle name="Walutowy 2 2 2 10 2 3 2" xfId="3675"/>
    <cellStyle name="Walutowy 2 2 2 10 2 3 3" xfId="7004"/>
    <cellStyle name="Walutowy 2 2 2 10 2 4" xfId="329"/>
    <cellStyle name="Walutowy 2 2 2 10 2 4 2" xfId="3676"/>
    <cellStyle name="Walutowy 2 2 2 10 2 4 3" xfId="7005"/>
    <cellStyle name="Walutowy 2 2 2 10 2 5" xfId="3673"/>
    <cellStyle name="Walutowy 2 2 2 10 2 6" xfId="7002"/>
    <cellStyle name="Walutowy 2 2 2 10 3" xfId="330"/>
    <cellStyle name="Walutowy 2 2 2 10 3 2" xfId="3677"/>
    <cellStyle name="Walutowy 2 2 2 10 3 3" xfId="7006"/>
    <cellStyle name="Walutowy 2 2 2 10 4" xfId="331"/>
    <cellStyle name="Walutowy 2 2 2 10 4 2" xfId="3678"/>
    <cellStyle name="Walutowy 2 2 2 10 4 3" xfId="7007"/>
    <cellStyle name="Walutowy 2 2 2 10 5" xfId="332"/>
    <cellStyle name="Walutowy 2 2 2 10 5 2" xfId="3679"/>
    <cellStyle name="Walutowy 2 2 2 10 5 3" xfId="7008"/>
    <cellStyle name="Walutowy 2 2 2 10 6" xfId="3672"/>
    <cellStyle name="Walutowy 2 2 2 10 7" xfId="7001"/>
    <cellStyle name="Walutowy 2 2 2 11" xfId="333"/>
    <cellStyle name="Walutowy 2 2 2 11 2" xfId="334"/>
    <cellStyle name="Walutowy 2 2 2 11 2 2" xfId="335"/>
    <cellStyle name="Walutowy 2 2 2 11 2 2 2" xfId="3682"/>
    <cellStyle name="Walutowy 2 2 2 11 2 2 3" xfId="7011"/>
    <cellStyle name="Walutowy 2 2 2 11 2 3" xfId="336"/>
    <cellStyle name="Walutowy 2 2 2 11 2 3 2" xfId="3683"/>
    <cellStyle name="Walutowy 2 2 2 11 2 3 3" xfId="7012"/>
    <cellStyle name="Walutowy 2 2 2 11 2 4" xfId="337"/>
    <cellStyle name="Walutowy 2 2 2 11 2 4 2" xfId="3684"/>
    <cellStyle name="Walutowy 2 2 2 11 2 4 3" xfId="7013"/>
    <cellStyle name="Walutowy 2 2 2 11 2 5" xfId="3681"/>
    <cellStyle name="Walutowy 2 2 2 11 2 6" xfId="7010"/>
    <cellStyle name="Walutowy 2 2 2 11 3" xfId="338"/>
    <cellStyle name="Walutowy 2 2 2 11 3 2" xfId="3685"/>
    <cellStyle name="Walutowy 2 2 2 11 3 3" xfId="7014"/>
    <cellStyle name="Walutowy 2 2 2 11 4" xfId="339"/>
    <cellStyle name="Walutowy 2 2 2 11 4 2" xfId="3686"/>
    <cellStyle name="Walutowy 2 2 2 11 4 3" xfId="7015"/>
    <cellStyle name="Walutowy 2 2 2 11 5" xfId="340"/>
    <cellStyle name="Walutowy 2 2 2 11 5 2" xfId="3687"/>
    <cellStyle name="Walutowy 2 2 2 11 5 3" xfId="7016"/>
    <cellStyle name="Walutowy 2 2 2 11 6" xfId="3680"/>
    <cellStyle name="Walutowy 2 2 2 11 7" xfId="7009"/>
    <cellStyle name="Walutowy 2 2 2 12" xfId="341"/>
    <cellStyle name="Walutowy 2 2 2 12 2" xfId="342"/>
    <cellStyle name="Walutowy 2 2 2 12 2 2" xfId="343"/>
    <cellStyle name="Walutowy 2 2 2 12 2 2 2" xfId="3690"/>
    <cellStyle name="Walutowy 2 2 2 12 2 2 3" xfId="7019"/>
    <cellStyle name="Walutowy 2 2 2 12 2 3" xfId="344"/>
    <cellStyle name="Walutowy 2 2 2 12 2 3 2" xfId="3691"/>
    <cellStyle name="Walutowy 2 2 2 12 2 3 3" xfId="7020"/>
    <cellStyle name="Walutowy 2 2 2 12 2 4" xfId="345"/>
    <cellStyle name="Walutowy 2 2 2 12 2 4 2" xfId="3692"/>
    <cellStyle name="Walutowy 2 2 2 12 2 4 3" xfId="7021"/>
    <cellStyle name="Walutowy 2 2 2 12 2 5" xfId="3689"/>
    <cellStyle name="Walutowy 2 2 2 12 2 6" xfId="7018"/>
    <cellStyle name="Walutowy 2 2 2 12 3" xfId="346"/>
    <cellStyle name="Walutowy 2 2 2 12 3 2" xfId="3693"/>
    <cellStyle name="Walutowy 2 2 2 12 3 3" xfId="7022"/>
    <cellStyle name="Walutowy 2 2 2 12 4" xfId="347"/>
    <cellStyle name="Walutowy 2 2 2 12 4 2" xfId="3694"/>
    <cellStyle name="Walutowy 2 2 2 12 4 3" xfId="7023"/>
    <cellStyle name="Walutowy 2 2 2 12 5" xfId="348"/>
    <cellStyle name="Walutowy 2 2 2 12 5 2" xfId="3695"/>
    <cellStyle name="Walutowy 2 2 2 12 5 3" xfId="7024"/>
    <cellStyle name="Walutowy 2 2 2 12 6" xfId="3688"/>
    <cellStyle name="Walutowy 2 2 2 12 7" xfId="7017"/>
    <cellStyle name="Walutowy 2 2 2 13" xfId="349"/>
    <cellStyle name="Walutowy 2 2 2 13 2" xfId="350"/>
    <cellStyle name="Walutowy 2 2 2 13 2 2" xfId="351"/>
    <cellStyle name="Walutowy 2 2 2 13 2 2 2" xfId="3698"/>
    <cellStyle name="Walutowy 2 2 2 13 2 2 3" xfId="7027"/>
    <cellStyle name="Walutowy 2 2 2 13 2 3" xfId="352"/>
    <cellStyle name="Walutowy 2 2 2 13 2 3 2" xfId="3699"/>
    <cellStyle name="Walutowy 2 2 2 13 2 3 3" xfId="7028"/>
    <cellStyle name="Walutowy 2 2 2 13 2 4" xfId="353"/>
    <cellStyle name="Walutowy 2 2 2 13 2 4 2" xfId="3700"/>
    <cellStyle name="Walutowy 2 2 2 13 2 4 3" xfId="7029"/>
    <cellStyle name="Walutowy 2 2 2 13 2 5" xfId="3697"/>
    <cellStyle name="Walutowy 2 2 2 13 2 6" xfId="7026"/>
    <cellStyle name="Walutowy 2 2 2 13 3" xfId="354"/>
    <cellStyle name="Walutowy 2 2 2 13 3 2" xfId="3701"/>
    <cellStyle name="Walutowy 2 2 2 13 3 3" xfId="7030"/>
    <cellStyle name="Walutowy 2 2 2 13 4" xfId="355"/>
    <cellStyle name="Walutowy 2 2 2 13 4 2" xfId="3702"/>
    <cellStyle name="Walutowy 2 2 2 13 4 3" xfId="7031"/>
    <cellStyle name="Walutowy 2 2 2 13 5" xfId="356"/>
    <cellStyle name="Walutowy 2 2 2 13 5 2" xfId="3703"/>
    <cellStyle name="Walutowy 2 2 2 13 5 3" xfId="7032"/>
    <cellStyle name="Walutowy 2 2 2 13 6" xfId="3696"/>
    <cellStyle name="Walutowy 2 2 2 13 7" xfId="7025"/>
    <cellStyle name="Walutowy 2 2 2 14" xfId="357"/>
    <cellStyle name="Walutowy 2 2 2 14 2" xfId="358"/>
    <cellStyle name="Walutowy 2 2 2 14 2 2" xfId="3705"/>
    <cellStyle name="Walutowy 2 2 2 14 2 3" xfId="7034"/>
    <cellStyle name="Walutowy 2 2 2 14 3" xfId="359"/>
    <cellStyle name="Walutowy 2 2 2 14 3 2" xfId="3706"/>
    <cellStyle name="Walutowy 2 2 2 14 3 3" xfId="7035"/>
    <cellStyle name="Walutowy 2 2 2 14 4" xfId="360"/>
    <cellStyle name="Walutowy 2 2 2 14 4 2" xfId="3707"/>
    <cellStyle name="Walutowy 2 2 2 14 4 3" xfId="7036"/>
    <cellStyle name="Walutowy 2 2 2 14 5" xfId="3704"/>
    <cellStyle name="Walutowy 2 2 2 14 6" xfId="7033"/>
    <cellStyle name="Walutowy 2 2 2 15" xfId="361"/>
    <cellStyle name="Walutowy 2 2 2 15 2" xfId="362"/>
    <cellStyle name="Walutowy 2 2 2 15 2 2" xfId="3709"/>
    <cellStyle name="Walutowy 2 2 2 15 2 3" xfId="7038"/>
    <cellStyle name="Walutowy 2 2 2 15 3" xfId="363"/>
    <cellStyle name="Walutowy 2 2 2 15 3 2" xfId="3710"/>
    <cellStyle name="Walutowy 2 2 2 15 3 3" xfId="7039"/>
    <cellStyle name="Walutowy 2 2 2 15 4" xfId="364"/>
    <cellStyle name="Walutowy 2 2 2 15 4 2" xfId="3711"/>
    <cellStyle name="Walutowy 2 2 2 15 4 3" xfId="7040"/>
    <cellStyle name="Walutowy 2 2 2 15 5" xfId="3708"/>
    <cellStyle name="Walutowy 2 2 2 15 6" xfId="7037"/>
    <cellStyle name="Walutowy 2 2 2 16" xfId="365"/>
    <cellStyle name="Walutowy 2 2 2 16 2" xfId="3712"/>
    <cellStyle name="Walutowy 2 2 2 16 3" xfId="7041"/>
    <cellStyle name="Walutowy 2 2 2 17" xfId="366"/>
    <cellStyle name="Walutowy 2 2 2 17 2" xfId="3713"/>
    <cellStyle name="Walutowy 2 2 2 17 3" xfId="7042"/>
    <cellStyle name="Walutowy 2 2 2 18" xfId="367"/>
    <cellStyle name="Walutowy 2 2 2 18 2" xfId="3714"/>
    <cellStyle name="Walutowy 2 2 2 18 3" xfId="7043"/>
    <cellStyle name="Walutowy 2 2 2 19" xfId="3715"/>
    <cellStyle name="Walutowy 2 2 2 19 2" xfId="7044"/>
    <cellStyle name="Walutowy 2 2 2 2" xfId="368"/>
    <cellStyle name="Walutowy 2 2 2 2 10" xfId="369"/>
    <cellStyle name="Walutowy 2 2 2 2 10 2" xfId="3717"/>
    <cellStyle name="Walutowy 2 2 2 2 10 3" xfId="7046"/>
    <cellStyle name="Walutowy 2 2 2 2 11" xfId="370"/>
    <cellStyle name="Walutowy 2 2 2 2 11 2" xfId="3718"/>
    <cellStyle name="Walutowy 2 2 2 2 11 3" xfId="7047"/>
    <cellStyle name="Walutowy 2 2 2 2 12" xfId="3716"/>
    <cellStyle name="Walutowy 2 2 2 2 13" xfId="7045"/>
    <cellStyle name="Walutowy 2 2 2 2 2" xfId="371"/>
    <cellStyle name="Walutowy 2 2 2 2 2 2" xfId="372"/>
    <cellStyle name="Walutowy 2 2 2 2 2 2 2" xfId="373"/>
    <cellStyle name="Walutowy 2 2 2 2 2 2 2 2" xfId="3721"/>
    <cellStyle name="Walutowy 2 2 2 2 2 2 2 3" xfId="7050"/>
    <cellStyle name="Walutowy 2 2 2 2 2 2 3" xfId="374"/>
    <cellStyle name="Walutowy 2 2 2 2 2 2 3 2" xfId="3722"/>
    <cellStyle name="Walutowy 2 2 2 2 2 2 3 3" xfId="7051"/>
    <cellStyle name="Walutowy 2 2 2 2 2 2 4" xfId="375"/>
    <cellStyle name="Walutowy 2 2 2 2 2 2 4 2" xfId="3723"/>
    <cellStyle name="Walutowy 2 2 2 2 2 2 4 3" xfId="7052"/>
    <cellStyle name="Walutowy 2 2 2 2 2 2 5" xfId="3720"/>
    <cellStyle name="Walutowy 2 2 2 2 2 2 6" xfId="7049"/>
    <cellStyle name="Walutowy 2 2 2 2 2 3" xfId="376"/>
    <cellStyle name="Walutowy 2 2 2 2 2 3 2" xfId="3724"/>
    <cellStyle name="Walutowy 2 2 2 2 2 3 3" xfId="7053"/>
    <cellStyle name="Walutowy 2 2 2 2 2 4" xfId="377"/>
    <cellStyle name="Walutowy 2 2 2 2 2 4 2" xfId="3725"/>
    <cellStyle name="Walutowy 2 2 2 2 2 4 3" xfId="7054"/>
    <cellStyle name="Walutowy 2 2 2 2 2 5" xfId="378"/>
    <cellStyle name="Walutowy 2 2 2 2 2 5 2" xfId="3726"/>
    <cellStyle name="Walutowy 2 2 2 2 2 5 3" xfId="7055"/>
    <cellStyle name="Walutowy 2 2 2 2 2 6" xfId="3719"/>
    <cellStyle name="Walutowy 2 2 2 2 2 7" xfId="7048"/>
    <cellStyle name="Walutowy 2 2 2 2 3" xfId="379"/>
    <cellStyle name="Walutowy 2 2 2 2 3 2" xfId="380"/>
    <cellStyle name="Walutowy 2 2 2 2 3 2 2" xfId="381"/>
    <cellStyle name="Walutowy 2 2 2 2 3 2 2 2" xfId="3729"/>
    <cellStyle name="Walutowy 2 2 2 2 3 2 2 3" xfId="7058"/>
    <cellStyle name="Walutowy 2 2 2 2 3 2 3" xfId="382"/>
    <cellStyle name="Walutowy 2 2 2 2 3 2 3 2" xfId="3730"/>
    <cellStyle name="Walutowy 2 2 2 2 3 2 3 3" xfId="7059"/>
    <cellStyle name="Walutowy 2 2 2 2 3 2 4" xfId="383"/>
    <cellStyle name="Walutowy 2 2 2 2 3 2 4 2" xfId="3731"/>
    <cellStyle name="Walutowy 2 2 2 2 3 2 4 3" xfId="7060"/>
    <cellStyle name="Walutowy 2 2 2 2 3 2 5" xfId="3728"/>
    <cellStyle name="Walutowy 2 2 2 2 3 2 6" xfId="7057"/>
    <cellStyle name="Walutowy 2 2 2 2 3 3" xfId="384"/>
    <cellStyle name="Walutowy 2 2 2 2 3 3 2" xfId="3732"/>
    <cellStyle name="Walutowy 2 2 2 2 3 3 3" xfId="7061"/>
    <cellStyle name="Walutowy 2 2 2 2 3 4" xfId="385"/>
    <cellStyle name="Walutowy 2 2 2 2 3 4 2" xfId="3733"/>
    <cellStyle name="Walutowy 2 2 2 2 3 4 3" xfId="7062"/>
    <cellStyle name="Walutowy 2 2 2 2 3 5" xfId="386"/>
    <cellStyle name="Walutowy 2 2 2 2 3 5 2" xfId="3734"/>
    <cellStyle name="Walutowy 2 2 2 2 3 5 3" xfId="7063"/>
    <cellStyle name="Walutowy 2 2 2 2 3 6" xfId="3727"/>
    <cellStyle name="Walutowy 2 2 2 2 3 7" xfId="7056"/>
    <cellStyle name="Walutowy 2 2 2 2 4" xfId="387"/>
    <cellStyle name="Walutowy 2 2 2 2 4 2" xfId="388"/>
    <cellStyle name="Walutowy 2 2 2 2 4 2 2" xfId="389"/>
    <cellStyle name="Walutowy 2 2 2 2 4 2 2 2" xfId="3737"/>
    <cellStyle name="Walutowy 2 2 2 2 4 2 2 3" xfId="7066"/>
    <cellStyle name="Walutowy 2 2 2 2 4 2 3" xfId="390"/>
    <cellStyle name="Walutowy 2 2 2 2 4 2 3 2" xfId="3738"/>
    <cellStyle name="Walutowy 2 2 2 2 4 2 3 3" xfId="7067"/>
    <cellStyle name="Walutowy 2 2 2 2 4 2 4" xfId="391"/>
    <cellStyle name="Walutowy 2 2 2 2 4 2 4 2" xfId="3739"/>
    <cellStyle name="Walutowy 2 2 2 2 4 2 4 3" xfId="7068"/>
    <cellStyle name="Walutowy 2 2 2 2 4 2 5" xfId="3736"/>
    <cellStyle name="Walutowy 2 2 2 2 4 2 6" xfId="7065"/>
    <cellStyle name="Walutowy 2 2 2 2 4 3" xfId="392"/>
    <cellStyle name="Walutowy 2 2 2 2 4 3 2" xfId="3740"/>
    <cellStyle name="Walutowy 2 2 2 2 4 3 3" xfId="7069"/>
    <cellStyle name="Walutowy 2 2 2 2 4 4" xfId="393"/>
    <cellStyle name="Walutowy 2 2 2 2 4 4 2" xfId="3741"/>
    <cellStyle name="Walutowy 2 2 2 2 4 4 3" xfId="7070"/>
    <cellStyle name="Walutowy 2 2 2 2 4 5" xfId="394"/>
    <cellStyle name="Walutowy 2 2 2 2 4 5 2" xfId="3742"/>
    <cellStyle name="Walutowy 2 2 2 2 4 5 3" xfId="7071"/>
    <cellStyle name="Walutowy 2 2 2 2 4 6" xfId="3735"/>
    <cellStyle name="Walutowy 2 2 2 2 4 7" xfId="7064"/>
    <cellStyle name="Walutowy 2 2 2 2 5" xfId="395"/>
    <cellStyle name="Walutowy 2 2 2 2 5 2" xfId="396"/>
    <cellStyle name="Walutowy 2 2 2 2 5 2 2" xfId="397"/>
    <cellStyle name="Walutowy 2 2 2 2 5 2 2 2" xfId="3745"/>
    <cellStyle name="Walutowy 2 2 2 2 5 2 2 3" xfId="7074"/>
    <cellStyle name="Walutowy 2 2 2 2 5 2 3" xfId="398"/>
    <cellStyle name="Walutowy 2 2 2 2 5 2 3 2" xfId="3746"/>
    <cellStyle name="Walutowy 2 2 2 2 5 2 3 3" xfId="7075"/>
    <cellStyle name="Walutowy 2 2 2 2 5 2 4" xfId="399"/>
    <cellStyle name="Walutowy 2 2 2 2 5 2 4 2" xfId="3747"/>
    <cellStyle name="Walutowy 2 2 2 2 5 2 4 3" xfId="7076"/>
    <cellStyle name="Walutowy 2 2 2 2 5 2 5" xfId="3744"/>
    <cellStyle name="Walutowy 2 2 2 2 5 2 6" xfId="7073"/>
    <cellStyle name="Walutowy 2 2 2 2 5 3" xfId="400"/>
    <cellStyle name="Walutowy 2 2 2 2 5 3 2" xfId="3748"/>
    <cellStyle name="Walutowy 2 2 2 2 5 3 3" xfId="7077"/>
    <cellStyle name="Walutowy 2 2 2 2 5 4" xfId="401"/>
    <cellStyle name="Walutowy 2 2 2 2 5 4 2" xfId="3749"/>
    <cellStyle name="Walutowy 2 2 2 2 5 4 3" xfId="7078"/>
    <cellStyle name="Walutowy 2 2 2 2 5 5" xfId="402"/>
    <cellStyle name="Walutowy 2 2 2 2 5 5 2" xfId="3750"/>
    <cellStyle name="Walutowy 2 2 2 2 5 5 3" xfId="7079"/>
    <cellStyle name="Walutowy 2 2 2 2 5 6" xfId="3743"/>
    <cellStyle name="Walutowy 2 2 2 2 5 7" xfId="7072"/>
    <cellStyle name="Walutowy 2 2 2 2 6" xfId="403"/>
    <cellStyle name="Walutowy 2 2 2 2 6 2" xfId="404"/>
    <cellStyle name="Walutowy 2 2 2 2 6 2 2" xfId="405"/>
    <cellStyle name="Walutowy 2 2 2 2 6 2 2 2" xfId="3753"/>
    <cellStyle name="Walutowy 2 2 2 2 6 2 2 3" xfId="7082"/>
    <cellStyle name="Walutowy 2 2 2 2 6 2 3" xfId="406"/>
    <cellStyle name="Walutowy 2 2 2 2 6 2 3 2" xfId="3754"/>
    <cellStyle name="Walutowy 2 2 2 2 6 2 3 3" xfId="7083"/>
    <cellStyle name="Walutowy 2 2 2 2 6 2 4" xfId="407"/>
    <cellStyle name="Walutowy 2 2 2 2 6 2 4 2" xfId="3755"/>
    <cellStyle name="Walutowy 2 2 2 2 6 2 4 3" xfId="7084"/>
    <cellStyle name="Walutowy 2 2 2 2 6 2 5" xfId="3752"/>
    <cellStyle name="Walutowy 2 2 2 2 6 2 6" xfId="7081"/>
    <cellStyle name="Walutowy 2 2 2 2 6 3" xfId="408"/>
    <cellStyle name="Walutowy 2 2 2 2 6 3 2" xfId="3756"/>
    <cellStyle name="Walutowy 2 2 2 2 6 3 3" xfId="7085"/>
    <cellStyle name="Walutowy 2 2 2 2 6 4" xfId="409"/>
    <cellStyle name="Walutowy 2 2 2 2 6 4 2" xfId="3757"/>
    <cellStyle name="Walutowy 2 2 2 2 6 4 3" xfId="7086"/>
    <cellStyle name="Walutowy 2 2 2 2 6 5" xfId="410"/>
    <cellStyle name="Walutowy 2 2 2 2 6 5 2" xfId="3758"/>
    <cellStyle name="Walutowy 2 2 2 2 6 5 3" xfId="7087"/>
    <cellStyle name="Walutowy 2 2 2 2 6 6" xfId="3751"/>
    <cellStyle name="Walutowy 2 2 2 2 6 7" xfId="7080"/>
    <cellStyle name="Walutowy 2 2 2 2 7" xfId="411"/>
    <cellStyle name="Walutowy 2 2 2 2 7 2" xfId="412"/>
    <cellStyle name="Walutowy 2 2 2 2 7 2 2" xfId="3760"/>
    <cellStyle name="Walutowy 2 2 2 2 7 2 3" xfId="7089"/>
    <cellStyle name="Walutowy 2 2 2 2 7 3" xfId="413"/>
    <cellStyle name="Walutowy 2 2 2 2 7 3 2" xfId="3761"/>
    <cellStyle name="Walutowy 2 2 2 2 7 3 3" xfId="7090"/>
    <cellStyle name="Walutowy 2 2 2 2 7 4" xfId="414"/>
    <cellStyle name="Walutowy 2 2 2 2 7 4 2" xfId="3762"/>
    <cellStyle name="Walutowy 2 2 2 2 7 4 3" xfId="7091"/>
    <cellStyle name="Walutowy 2 2 2 2 7 5" xfId="3759"/>
    <cellStyle name="Walutowy 2 2 2 2 7 6" xfId="7088"/>
    <cellStyle name="Walutowy 2 2 2 2 8" xfId="415"/>
    <cellStyle name="Walutowy 2 2 2 2 8 2" xfId="416"/>
    <cellStyle name="Walutowy 2 2 2 2 8 2 2" xfId="3764"/>
    <cellStyle name="Walutowy 2 2 2 2 8 2 3" xfId="7093"/>
    <cellStyle name="Walutowy 2 2 2 2 8 3" xfId="417"/>
    <cellStyle name="Walutowy 2 2 2 2 8 3 2" xfId="3765"/>
    <cellStyle name="Walutowy 2 2 2 2 8 3 3" xfId="7094"/>
    <cellStyle name="Walutowy 2 2 2 2 8 4" xfId="418"/>
    <cellStyle name="Walutowy 2 2 2 2 8 4 2" xfId="3766"/>
    <cellStyle name="Walutowy 2 2 2 2 8 4 3" xfId="7095"/>
    <cellStyle name="Walutowy 2 2 2 2 8 5" xfId="3763"/>
    <cellStyle name="Walutowy 2 2 2 2 8 6" xfId="7092"/>
    <cellStyle name="Walutowy 2 2 2 2 9" xfId="419"/>
    <cellStyle name="Walutowy 2 2 2 2 9 2" xfId="3767"/>
    <cellStyle name="Walutowy 2 2 2 2 9 3" xfId="7096"/>
    <cellStyle name="Walutowy 2 2 2 20" xfId="3671"/>
    <cellStyle name="Walutowy 2 2 2 21" xfId="7000"/>
    <cellStyle name="Walutowy 2 2 2 22" xfId="10125"/>
    <cellStyle name="Walutowy 2 2 2 3" xfId="420"/>
    <cellStyle name="Walutowy 2 2 2 3 10" xfId="3768"/>
    <cellStyle name="Walutowy 2 2 2 3 11" xfId="7097"/>
    <cellStyle name="Walutowy 2 2 2 3 2" xfId="421"/>
    <cellStyle name="Walutowy 2 2 2 3 2 2" xfId="422"/>
    <cellStyle name="Walutowy 2 2 2 3 2 2 2" xfId="423"/>
    <cellStyle name="Walutowy 2 2 2 3 2 2 2 2" xfId="3771"/>
    <cellStyle name="Walutowy 2 2 2 3 2 2 2 3" xfId="7100"/>
    <cellStyle name="Walutowy 2 2 2 3 2 2 3" xfId="424"/>
    <cellStyle name="Walutowy 2 2 2 3 2 2 3 2" xfId="3772"/>
    <cellStyle name="Walutowy 2 2 2 3 2 2 3 3" xfId="7101"/>
    <cellStyle name="Walutowy 2 2 2 3 2 2 4" xfId="425"/>
    <cellStyle name="Walutowy 2 2 2 3 2 2 4 2" xfId="3773"/>
    <cellStyle name="Walutowy 2 2 2 3 2 2 4 3" xfId="7102"/>
    <cellStyle name="Walutowy 2 2 2 3 2 2 5" xfId="3770"/>
    <cellStyle name="Walutowy 2 2 2 3 2 2 6" xfId="7099"/>
    <cellStyle name="Walutowy 2 2 2 3 2 3" xfId="426"/>
    <cellStyle name="Walutowy 2 2 2 3 2 3 2" xfId="3774"/>
    <cellStyle name="Walutowy 2 2 2 3 2 3 3" xfId="7103"/>
    <cellStyle name="Walutowy 2 2 2 3 2 4" xfId="427"/>
    <cellStyle name="Walutowy 2 2 2 3 2 4 2" xfId="3775"/>
    <cellStyle name="Walutowy 2 2 2 3 2 4 3" xfId="7104"/>
    <cellStyle name="Walutowy 2 2 2 3 2 5" xfId="428"/>
    <cellStyle name="Walutowy 2 2 2 3 2 5 2" xfId="3776"/>
    <cellStyle name="Walutowy 2 2 2 3 2 5 3" xfId="7105"/>
    <cellStyle name="Walutowy 2 2 2 3 2 6" xfId="3769"/>
    <cellStyle name="Walutowy 2 2 2 3 2 7" xfId="7098"/>
    <cellStyle name="Walutowy 2 2 2 3 3" xfId="429"/>
    <cellStyle name="Walutowy 2 2 2 3 3 2" xfId="430"/>
    <cellStyle name="Walutowy 2 2 2 3 3 2 2" xfId="431"/>
    <cellStyle name="Walutowy 2 2 2 3 3 2 2 2" xfId="3779"/>
    <cellStyle name="Walutowy 2 2 2 3 3 2 2 3" xfId="7108"/>
    <cellStyle name="Walutowy 2 2 2 3 3 2 3" xfId="432"/>
    <cellStyle name="Walutowy 2 2 2 3 3 2 3 2" xfId="3780"/>
    <cellStyle name="Walutowy 2 2 2 3 3 2 3 3" xfId="7109"/>
    <cellStyle name="Walutowy 2 2 2 3 3 2 4" xfId="433"/>
    <cellStyle name="Walutowy 2 2 2 3 3 2 4 2" xfId="3781"/>
    <cellStyle name="Walutowy 2 2 2 3 3 2 4 3" xfId="7110"/>
    <cellStyle name="Walutowy 2 2 2 3 3 2 5" xfId="3778"/>
    <cellStyle name="Walutowy 2 2 2 3 3 2 6" xfId="7107"/>
    <cellStyle name="Walutowy 2 2 2 3 3 3" xfId="434"/>
    <cellStyle name="Walutowy 2 2 2 3 3 3 2" xfId="3782"/>
    <cellStyle name="Walutowy 2 2 2 3 3 3 3" xfId="7111"/>
    <cellStyle name="Walutowy 2 2 2 3 3 4" xfId="435"/>
    <cellStyle name="Walutowy 2 2 2 3 3 4 2" xfId="3783"/>
    <cellStyle name="Walutowy 2 2 2 3 3 4 3" xfId="7112"/>
    <cellStyle name="Walutowy 2 2 2 3 3 5" xfId="436"/>
    <cellStyle name="Walutowy 2 2 2 3 3 5 2" xfId="3784"/>
    <cellStyle name="Walutowy 2 2 2 3 3 5 3" xfId="7113"/>
    <cellStyle name="Walutowy 2 2 2 3 3 6" xfId="3777"/>
    <cellStyle name="Walutowy 2 2 2 3 3 7" xfId="7106"/>
    <cellStyle name="Walutowy 2 2 2 3 4" xfId="437"/>
    <cellStyle name="Walutowy 2 2 2 3 4 2" xfId="438"/>
    <cellStyle name="Walutowy 2 2 2 3 4 2 2" xfId="439"/>
    <cellStyle name="Walutowy 2 2 2 3 4 2 2 2" xfId="3787"/>
    <cellStyle name="Walutowy 2 2 2 3 4 2 2 3" xfId="7116"/>
    <cellStyle name="Walutowy 2 2 2 3 4 2 3" xfId="440"/>
    <cellStyle name="Walutowy 2 2 2 3 4 2 3 2" xfId="3788"/>
    <cellStyle name="Walutowy 2 2 2 3 4 2 3 3" xfId="7117"/>
    <cellStyle name="Walutowy 2 2 2 3 4 2 4" xfId="441"/>
    <cellStyle name="Walutowy 2 2 2 3 4 2 4 2" xfId="3789"/>
    <cellStyle name="Walutowy 2 2 2 3 4 2 4 3" xfId="7118"/>
    <cellStyle name="Walutowy 2 2 2 3 4 2 5" xfId="3786"/>
    <cellStyle name="Walutowy 2 2 2 3 4 2 6" xfId="7115"/>
    <cellStyle name="Walutowy 2 2 2 3 4 3" xfId="442"/>
    <cellStyle name="Walutowy 2 2 2 3 4 3 2" xfId="3790"/>
    <cellStyle name="Walutowy 2 2 2 3 4 3 3" xfId="7119"/>
    <cellStyle name="Walutowy 2 2 2 3 4 4" xfId="443"/>
    <cellStyle name="Walutowy 2 2 2 3 4 4 2" xfId="3791"/>
    <cellStyle name="Walutowy 2 2 2 3 4 4 3" xfId="7120"/>
    <cellStyle name="Walutowy 2 2 2 3 4 5" xfId="444"/>
    <cellStyle name="Walutowy 2 2 2 3 4 5 2" xfId="3792"/>
    <cellStyle name="Walutowy 2 2 2 3 4 5 3" xfId="7121"/>
    <cellStyle name="Walutowy 2 2 2 3 4 6" xfId="3785"/>
    <cellStyle name="Walutowy 2 2 2 3 4 7" xfId="7114"/>
    <cellStyle name="Walutowy 2 2 2 3 5" xfId="445"/>
    <cellStyle name="Walutowy 2 2 2 3 5 2" xfId="446"/>
    <cellStyle name="Walutowy 2 2 2 3 5 2 2" xfId="3794"/>
    <cellStyle name="Walutowy 2 2 2 3 5 2 3" xfId="7123"/>
    <cellStyle name="Walutowy 2 2 2 3 5 3" xfId="447"/>
    <cellStyle name="Walutowy 2 2 2 3 5 3 2" xfId="3795"/>
    <cellStyle name="Walutowy 2 2 2 3 5 3 3" xfId="7124"/>
    <cellStyle name="Walutowy 2 2 2 3 5 4" xfId="448"/>
    <cellStyle name="Walutowy 2 2 2 3 5 4 2" xfId="3796"/>
    <cellStyle name="Walutowy 2 2 2 3 5 4 3" xfId="7125"/>
    <cellStyle name="Walutowy 2 2 2 3 5 5" xfId="3793"/>
    <cellStyle name="Walutowy 2 2 2 3 5 6" xfId="7122"/>
    <cellStyle name="Walutowy 2 2 2 3 6" xfId="449"/>
    <cellStyle name="Walutowy 2 2 2 3 6 2" xfId="450"/>
    <cellStyle name="Walutowy 2 2 2 3 6 2 2" xfId="3798"/>
    <cellStyle name="Walutowy 2 2 2 3 6 2 3" xfId="7127"/>
    <cellStyle name="Walutowy 2 2 2 3 6 3" xfId="451"/>
    <cellStyle name="Walutowy 2 2 2 3 6 3 2" xfId="3799"/>
    <cellStyle name="Walutowy 2 2 2 3 6 3 3" xfId="7128"/>
    <cellStyle name="Walutowy 2 2 2 3 6 4" xfId="452"/>
    <cellStyle name="Walutowy 2 2 2 3 6 4 2" xfId="3800"/>
    <cellStyle name="Walutowy 2 2 2 3 6 4 3" xfId="7129"/>
    <cellStyle name="Walutowy 2 2 2 3 6 5" xfId="3797"/>
    <cellStyle name="Walutowy 2 2 2 3 6 6" xfId="7126"/>
    <cellStyle name="Walutowy 2 2 2 3 7" xfId="453"/>
    <cellStyle name="Walutowy 2 2 2 3 7 2" xfId="3801"/>
    <cellStyle name="Walutowy 2 2 2 3 7 3" xfId="7130"/>
    <cellStyle name="Walutowy 2 2 2 3 8" xfId="454"/>
    <cellStyle name="Walutowy 2 2 2 3 8 2" xfId="3802"/>
    <cellStyle name="Walutowy 2 2 2 3 8 3" xfId="7131"/>
    <cellStyle name="Walutowy 2 2 2 3 9" xfId="455"/>
    <cellStyle name="Walutowy 2 2 2 3 9 2" xfId="3803"/>
    <cellStyle name="Walutowy 2 2 2 3 9 3" xfId="7132"/>
    <cellStyle name="Walutowy 2 2 2 4" xfId="456"/>
    <cellStyle name="Walutowy 2 2 2 4 2" xfId="457"/>
    <cellStyle name="Walutowy 2 2 2 4 2 2" xfId="458"/>
    <cellStyle name="Walutowy 2 2 2 4 2 2 2" xfId="3806"/>
    <cellStyle name="Walutowy 2 2 2 4 2 2 3" xfId="7135"/>
    <cellStyle name="Walutowy 2 2 2 4 2 3" xfId="459"/>
    <cellStyle name="Walutowy 2 2 2 4 2 3 2" xfId="3807"/>
    <cellStyle name="Walutowy 2 2 2 4 2 3 3" xfId="7136"/>
    <cellStyle name="Walutowy 2 2 2 4 2 4" xfId="460"/>
    <cellStyle name="Walutowy 2 2 2 4 2 4 2" xfId="3808"/>
    <cellStyle name="Walutowy 2 2 2 4 2 4 3" xfId="7137"/>
    <cellStyle name="Walutowy 2 2 2 4 2 5" xfId="3805"/>
    <cellStyle name="Walutowy 2 2 2 4 2 6" xfId="7134"/>
    <cellStyle name="Walutowy 2 2 2 4 3" xfId="461"/>
    <cellStyle name="Walutowy 2 2 2 4 3 2" xfId="3809"/>
    <cellStyle name="Walutowy 2 2 2 4 3 3" xfId="7138"/>
    <cellStyle name="Walutowy 2 2 2 4 4" xfId="462"/>
    <cellStyle name="Walutowy 2 2 2 4 4 2" xfId="3810"/>
    <cellStyle name="Walutowy 2 2 2 4 4 3" xfId="7139"/>
    <cellStyle name="Walutowy 2 2 2 4 5" xfId="463"/>
    <cellStyle name="Walutowy 2 2 2 4 5 2" xfId="3811"/>
    <cellStyle name="Walutowy 2 2 2 4 5 3" xfId="7140"/>
    <cellStyle name="Walutowy 2 2 2 4 6" xfId="3804"/>
    <cellStyle name="Walutowy 2 2 2 4 7" xfId="7133"/>
    <cellStyle name="Walutowy 2 2 2 5" xfId="464"/>
    <cellStyle name="Walutowy 2 2 2 5 2" xfId="465"/>
    <cellStyle name="Walutowy 2 2 2 5 2 2" xfId="466"/>
    <cellStyle name="Walutowy 2 2 2 5 2 2 2" xfId="3814"/>
    <cellStyle name="Walutowy 2 2 2 5 2 2 3" xfId="7143"/>
    <cellStyle name="Walutowy 2 2 2 5 2 3" xfId="467"/>
    <cellStyle name="Walutowy 2 2 2 5 2 3 2" xfId="3815"/>
    <cellStyle name="Walutowy 2 2 2 5 2 3 3" xfId="7144"/>
    <cellStyle name="Walutowy 2 2 2 5 2 4" xfId="468"/>
    <cellStyle name="Walutowy 2 2 2 5 2 4 2" xfId="3816"/>
    <cellStyle name="Walutowy 2 2 2 5 2 4 3" xfId="7145"/>
    <cellStyle name="Walutowy 2 2 2 5 2 5" xfId="3813"/>
    <cellStyle name="Walutowy 2 2 2 5 2 6" xfId="7142"/>
    <cellStyle name="Walutowy 2 2 2 5 3" xfId="469"/>
    <cellStyle name="Walutowy 2 2 2 5 3 2" xfId="3817"/>
    <cellStyle name="Walutowy 2 2 2 5 3 3" xfId="7146"/>
    <cellStyle name="Walutowy 2 2 2 5 4" xfId="470"/>
    <cellStyle name="Walutowy 2 2 2 5 4 2" xfId="3818"/>
    <cellStyle name="Walutowy 2 2 2 5 4 3" xfId="7147"/>
    <cellStyle name="Walutowy 2 2 2 5 5" xfId="471"/>
    <cellStyle name="Walutowy 2 2 2 5 5 2" xfId="3819"/>
    <cellStyle name="Walutowy 2 2 2 5 5 3" xfId="7148"/>
    <cellStyle name="Walutowy 2 2 2 5 6" xfId="3812"/>
    <cellStyle name="Walutowy 2 2 2 5 7" xfId="7141"/>
    <cellStyle name="Walutowy 2 2 2 6" xfId="472"/>
    <cellStyle name="Walutowy 2 2 2 6 2" xfId="473"/>
    <cellStyle name="Walutowy 2 2 2 6 2 2" xfId="474"/>
    <cellStyle name="Walutowy 2 2 2 6 2 2 2" xfId="3822"/>
    <cellStyle name="Walutowy 2 2 2 6 2 2 3" xfId="7151"/>
    <cellStyle name="Walutowy 2 2 2 6 2 3" xfId="475"/>
    <cellStyle name="Walutowy 2 2 2 6 2 3 2" xfId="3823"/>
    <cellStyle name="Walutowy 2 2 2 6 2 3 3" xfId="7152"/>
    <cellStyle name="Walutowy 2 2 2 6 2 4" xfId="476"/>
    <cellStyle name="Walutowy 2 2 2 6 2 4 2" xfId="3824"/>
    <cellStyle name="Walutowy 2 2 2 6 2 4 3" xfId="7153"/>
    <cellStyle name="Walutowy 2 2 2 6 2 5" xfId="3821"/>
    <cellStyle name="Walutowy 2 2 2 6 2 6" xfId="7150"/>
    <cellStyle name="Walutowy 2 2 2 6 3" xfId="477"/>
    <cellStyle name="Walutowy 2 2 2 6 3 2" xfId="3825"/>
    <cellStyle name="Walutowy 2 2 2 6 3 3" xfId="7154"/>
    <cellStyle name="Walutowy 2 2 2 6 4" xfId="478"/>
    <cellStyle name="Walutowy 2 2 2 6 4 2" xfId="3826"/>
    <cellStyle name="Walutowy 2 2 2 6 4 3" xfId="7155"/>
    <cellStyle name="Walutowy 2 2 2 6 5" xfId="479"/>
    <cellStyle name="Walutowy 2 2 2 6 5 2" xfId="3827"/>
    <cellStyle name="Walutowy 2 2 2 6 5 3" xfId="7156"/>
    <cellStyle name="Walutowy 2 2 2 6 6" xfId="3820"/>
    <cellStyle name="Walutowy 2 2 2 6 7" xfId="7149"/>
    <cellStyle name="Walutowy 2 2 2 7" xfId="480"/>
    <cellStyle name="Walutowy 2 2 2 7 2" xfId="481"/>
    <cellStyle name="Walutowy 2 2 2 7 2 2" xfId="482"/>
    <cellStyle name="Walutowy 2 2 2 7 2 2 2" xfId="3830"/>
    <cellStyle name="Walutowy 2 2 2 7 2 2 3" xfId="7159"/>
    <cellStyle name="Walutowy 2 2 2 7 2 3" xfId="483"/>
    <cellStyle name="Walutowy 2 2 2 7 2 3 2" xfId="3831"/>
    <cellStyle name="Walutowy 2 2 2 7 2 3 3" xfId="7160"/>
    <cellStyle name="Walutowy 2 2 2 7 2 4" xfId="484"/>
    <cellStyle name="Walutowy 2 2 2 7 2 4 2" xfId="3832"/>
    <cellStyle name="Walutowy 2 2 2 7 2 4 3" xfId="7161"/>
    <cellStyle name="Walutowy 2 2 2 7 2 5" xfId="3829"/>
    <cellStyle name="Walutowy 2 2 2 7 2 6" xfId="7158"/>
    <cellStyle name="Walutowy 2 2 2 7 3" xfId="485"/>
    <cellStyle name="Walutowy 2 2 2 7 3 2" xfId="3833"/>
    <cellStyle name="Walutowy 2 2 2 7 3 3" xfId="7162"/>
    <cellStyle name="Walutowy 2 2 2 7 4" xfId="486"/>
    <cellStyle name="Walutowy 2 2 2 7 4 2" xfId="3834"/>
    <cellStyle name="Walutowy 2 2 2 7 4 3" xfId="7163"/>
    <cellStyle name="Walutowy 2 2 2 7 5" xfId="487"/>
    <cellStyle name="Walutowy 2 2 2 7 5 2" xfId="3835"/>
    <cellStyle name="Walutowy 2 2 2 7 5 3" xfId="7164"/>
    <cellStyle name="Walutowy 2 2 2 7 6" xfId="3828"/>
    <cellStyle name="Walutowy 2 2 2 7 7" xfId="7157"/>
    <cellStyle name="Walutowy 2 2 2 8" xfId="488"/>
    <cellStyle name="Walutowy 2 2 2 8 2" xfId="489"/>
    <cellStyle name="Walutowy 2 2 2 8 2 2" xfId="490"/>
    <cellStyle name="Walutowy 2 2 2 8 2 2 2" xfId="3838"/>
    <cellStyle name="Walutowy 2 2 2 8 2 2 3" xfId="7167"/>
    <cellStyle name="Walutowy 2 2 2 8 2 3" xfId="491"/>
    <cellStyle name="Walutowy 2 2 2 8 2 3 2" xfId="3839"/>
    <cellStyle name="Walutowy 2 2 2 8 2 3 3" xfId="7168"/>
    <cellStyle name="Walutowy 2 2 2 8 2 4" xfId="492"/>
    <cellStyle name="Walutowy 2 2 2 8 2 4 2" xfId="3840"/>
    <cellStyle name="Walutowy 2 2 2 8 2 4 3" xfId="7169"/>
    <cellStyle name="Walutowy 2 2 2 8 2 5" xfId="3837"/>
    <cellStyle name="Walutowy 2 2 2 8 2 6" xfId="7166"/>
    <cellStyle name="Walutowy 2 2 2 8 3" xfId="493"/>
    <cellStyle name="Walutowy 2 2 2 8 3 2" xfId="3841"/>
    <cellStyle name="Walutowy 2 2 2 8 3 3" xfId="7170"/>
    <cellStyle name="Walutowy 2 2 2 8 4" xfId="494"/>
    <cellStyle name="Walutowy 2 2 2 8 4 2" xfId="3842"/>
    <cellStyle name="Walutowy 2 2 2 8 4 3" xfId="7171"/>
    <cellStyle name="Walutowy 2 2 2 8 5" xfId="495"/>
    <cellStyle name="Walutowy 2 2 2 8 5 2" xfId="3843"/>
    <cellStyle name="Walutowy 2 2 2 8 5 3" xfId="7172"/>
    <cellStyle name="Walutowy 2 2 2 8 6" xfId="3836"/>
    <cellStyle name="Walutowy 2 2 2 8 7" xfId="7165"/>
    <cellStyle name="Walutowy 2 2 2 9" xfId="496"/>
    <cellStyle name="Walutowy 2 2 2 9 2" xfId="497"/>
    <cellStyle name="Walutowy 2 2 2 9 2 2" xfId="498"/>
    <cellStyle name="Walutowy 2 2 2 9 2 2 2" xfId="3846"/>
    <cellStyle name="Walutowy 2 2 2 9 2 2 3" xfId="7175"/>
    <cellStyle name="Walutowy 2 2 2 9 2 3" xfId="499"/>
    <cellStyle name="Walutowy 2 2 2 9 2 3 2" xfId="3847"/>
    <cellStyle name="Walutowy 2 2 2 9 2 3 3" xfId="7176"/>
    <cellStyle name="Walutowy 2 2 2 9 2 4" xfId="500"/>
    <cellStyle name="Walutowy 2 2 2 9 2 4 2" xfId="3848"/>
    <cellStyle name="Walutowy 2 2 2 9 2 4 3" xfId="7177"/>
    <cellStyle name="Walutowy 2 2 2 9 2 5" xfId="3845"/>
    <cellStyle name="Walutowy 2 2 2 9 2 6" xfId="7174"/>
    <cellStyle name="Walutowy 2 2 2 9 3" xfId="501"/>
    <cellStyle name="Walutowy 2 2 2 9 3 2" xfId="3849"/>
    <cellStyle name="Walutowy 2 2 2 9 3 3" xfId="7178"/>
    <cellStyle name="Walutowy 2 2 2 9 4" xfId="502"/>
    <cellStyle name="Walutowy 2 2 2 9 4 2" xfId="3850"/>
    <cellStyle name="Walutowy 2 2 2 9 4 3" xfId="7179"/>
    <cellStyle name="Walutowy 2 2 2 9 5" xfId="503"/>
    <cellStyle name="Walutowy 2 2 2 9 5 2" xfId="3851"/>
    <cellStyle name="Walutowy 2 2 2 9 5 3" xfId="7180"/>
    <cellStyle name="Walutowy 2 2 2 9 6" xfId="3844"/>
    <cellStyle name="Walutowy 2 2 2 9 7" xfId="7173"/>
    <cellStyle name="Walutowy 2 2 20" xfId="504"/>
    <cellStyle name="Walutowy 2 2 20 2" xfId="3852"/>
    <cellStyle name="Walutowy 2 2 20 3" xfId="7181"/>
    <cellStyle name="Walutowy 2 2 21" xfId="3853"/>
    <cellStyle name="Walutowy 2 2 21 2" xfId="7182"/>
    <cellStyle name="Walutowy 2 2 22" xfId="3612"/>
    <cellStyle name="Walutowy 2 2 23" xfId="6941"/>
    <cellStyle name="Walutowy 2 2 24" xfId="10114"/>
    <cellStyle name="Walutowy 2 2 3" xfId="505"/>
    <cellStyle name="Walutowy 2 2 3 10" xfId="506"/>
    <cellStyle name="Walutowy 2 2 3 10 2" xfId="3855"/>
    <cellStyle name="Walutowy 2 2 3 10 3" xfId="7184"/>
    <cellStyle name="Walutowy 2 2 3 11" xfId="507"/>
    <cellStyle name="Walutowy 2 2 3 11 2" xfId="3856"/>
    <cellStyle name="Walutowy 2 2 3 11 3" xfId="7185"/>
    <cellStyle name="Walutowy 2 2 3 12" xfId="3854"/>
    <cellStyle name="Walutowy 2 2 3 13" xfId="7183"/>
    <cellStyle name="Walutowy 2 2 3 2" xfId="508"/>
    <cellStyle name="Walutowy 2 2 3 2 2" xfId="509"/>
    <cellStyle name="Walutowy 2 2 3 2 2 2" xfId="510"/>
    <cellStyle name="Walutowy 2 2 3 2 2 2 2" xfId="3859"/>
    <cellStyle name="Walutowy 2 2 3 2 2 2 3" xfId="7188"/>
    <cellStyle name="Walutowy 2 2 3 2 2 3" xfId="511"/>
    <cellStyle name="Walutowy 2 2 3 2 2 3 2" xfId="3860"/>
    <cellStyle name="Walutowy 2 2 3 2 2 3 3" xfId="7189"/>
    <cellStyle name="Walutowy 2 2 3 2 2 4" xfId="512"/>
    <cellStyle name="Walutowy 2 2 3 2 2 4 2" xfId="3861"/>
    <cellStyle name="Walutowy 2 2 3 2 2 4 3" xfId="7190"/>
    <cellStyle name="Walutowy 2 2 3 2 2 5" xfId="3858"/>
    <cellStyle name="Walutowy 2 2 3 2 2 6" xfId="7187"/>
    <cellStyle name="Walutowy 2 2 3 2 3" xfId="513"/>
    <cellStyle name="Walutowy 2 2 3 2 3 2" xfId="3862"/>
    <cellStyle name="Walutowy 2 2 3 2 3 3" xfId="7191"/>
    <cellStyle name="Walutowy 2 2 3 2 4" xfId="514"/>
    <cellStyle name="Walutowy 2 2 3 2 4 2" xfId="3863"/>
    <cellStyle name="Walutowy 2 2 3 2 4 3" xfId="7192"/>
    <cellStyle name="Walutowy 2 2 3 2 5" xfId="515"/>
    <cellStyle name="Walutowy 2 2 3 2 5 2" xfId="3864"/>
    <cellStyle name="Walutowy 2 2 3 2 5 3" xfId="7193"/>
    <cellStyle name="Walutowy 2 2 3 2 6" xfId="3857"/>
    <cellStyle name="Walutowy 2 2 3 2 7" xfId="7186"/>
    <cellStyle name="Walutowy 2 2 3 3" xfId="516"/>
    <cellStyle name="Walutowy 2 2 3 3 2" xfId="517"/>
    <cellStyle name="Walutowy 2 2 3 3 2 2" xfId="518"/>
    <cellStyle name="Walutowy 2 2 3 3 2 2 2" xfId="3867"/>
    <cellStyle name="Walutowy 2 2 3 3 2 2 3" xfId="7196"/>
    <cellStyle name="Walutowy 2 2 3 3 2 3" xfId="519"/>
    <cellStyle name="Walutowy 2 2 3 3 2 3 2" xfId="3868"/>
    <cellStyle name="Walutowy 2 2 3 3 2 3 3" xfId="7197"/>
    <cellStyle name="Walutowy 2 2 3 3 2 4" xfId="520"/>
    <cellStyle name="Walutowy 2 2 3 3 2 4 2" xfId="3869"/>
    <cellStyle name="Walutowy 2 2 3 3 2 4 3" xfId="7198"/>
    <cellStyle name="Walutowy 2 2 3 3 2 5" xfId="3866"/>
    <cellStyle name="Walutowy 2 2 3 3 2 6" xfId="7195"/>
    <cellStyle name="Walutowy 2 2 3 3 3" xfId="521"/>
    <cellStyle name="Walutowy 2 2 3 3 3 2" xfId="3870"/>
    <cellStyle name="Walutowy 2 2 3 3 3 3" xfId="7199"/>
    <cellStyle name="Walutowy 2 2 3 3 4" xfId="522"/>
    <cellStyle name="Walutowy 2 2 3 3 4 2" xfId="3871"/>
    <cellStyle name="Walutowy 2 2 3 3 4 3" xfId="7200"/>
    <cellStyle name="Walutowy 2 2 3 3 5" xfId="523"/>
    <cellStyle name="Walutowy 2 2 3 3 5 2" xfId="3872"/>
    <cellStyle name="Walutowy 2 2 3 3 5 3" xfId="7201"/>
    <cellStyle name="Walutowy 2 2 3 3 6" xfId="3865"/>
    <cellStyle name="Walutowy 2 2 3 3 7" xfId="7194"/>
    <cellStyle name="Walutowy 2 2 3 4" xfId="524"/>
    <cellStyle name="Walutowy 2 2 3 4 2" xfId="525"/>
    <cellStyle name="Walutowy 2 2 3 4 2 2" xfId="526"/>
    <cellStyle name="Walutowy 2 2 3 4 2 2 2" xfId="3875"/>
    <cellStyle name="Walutowy 2 2 3 4 2 2 3" xfId="7204"/>
    <cellStyle name="Walutowy 2 2 3 4 2 3" xfId="527"/>
    <cellStyle name="Walutowy 2 2 3 4 2 3 2" xfId="3876"/>
    <cellStyle name="Walutowy 2 2 3 4 2 3 3" xfId="7205"/>
    <cellStyle name="Walutowy 2 2 3 4 2 4" xfId="528"/>
    <cellStyle name="Walutowy 2 2 3 4 2 4 2" xfId="3877"/>
    <cellStyle name="Walutowy 2 2 3 4 2 4 3" xfId="7206"/>
    <cellStyle name="Walutowy 2 2 3 4 2 5" xfId="3874"/>
    <cellStyle name="Walutowy 2 2 3 4 2 6" xfId="7203"/>
    <cellStyle name="Walutowy 2 2 3 4 3" xfId="529"/>
    <cellStyle name="Walutowy 2 2 3 4 3 2" xfId="3878"/>
    <cellStyle name="Walutowy 2 2 3 4 3 3" xfId="7207"/>
    <cellStyle name="Walutowy 2 2 3 4 4" xfId="530"/>
    <cellStyle name="Walutowy 2 2 3 4 4 2" xfId="3879"/>
    <cellStyle name="Walutowy 2 2 3 4 4 3" xfId="7208"/>
    <cellStyle name="Walutowy 2 2 3 4 5" xfId="531"/>
    <cellStyle name="Walutowy 2 2 3 4 5 2" xfId="3880"/>
    <cellStyle name="Walutowy 2 2 3 4 5 3" xfId="7209"/>
    <cellStyle name="Walutowy 2 2 3 4 6" xfId="3873"/>
    <cellStyle name="Walutowy 2 2 3 4 7" xfId="7202"/>
    <cellStyle name="Walutowy 2 2 3 5" xfId="532"/>
    <cellStyle name="Walutowy 2 2 3 5 2" xfId="533"/>
    <cellStyle name="Walutowy 2 2 3 5 2 2" xfId="534"/>
    <cellStyle name="Walutowy 2 2 3 5 2 2 2" xfId="3883"/>
    <cellStyle name="Walutowy 2 2 3 5 2 2 3" xfId="7212"/>
    <cellStyle name="Walutowy 2 2 3 5 2 3" xfId="535"/>
    <cellStyle name="Walutowy 2 2 3 5 2 3 2" xfId="3884"/>
    <cellStyle name="Walutowy 2 2 3 5 2 3 3" xfId="7213"/>
    <cellStyle name="Walutowy 2 2 3 5 2 4" xfId="536"/>
    <cellStyle name="Walutowy 2 2 3 5 2 4 2" xfId="3885"/>
    <cellStyle name="Walutowy 2 2 3 5 2 4 3" xfId="7214"/>
    <cellStyle name="Walutowy 2 2 3 5 2 5" xfId="3882"/>
    <cellStyle name="Walutowy 2 2 3 5 2 6" xfId="7211"/>
    <cellStyle name="Walutowy 2 2 3 5 3" xfId="537"/>
    <cellStyle name="Walutowy 2 2 3 5 3 2" xfId="3886"/>
    <cellStyle name="Walutowy 2 2 3 5 3 3" xfId="7215"/>
    <cellStyle name="Walutowy 2 2 3 5 4" xfId="538"/>
    <cellStyle name="Walutowy 2 2 3 5 4 2" xfId="3887"/>
    <cellStyle name="Walutowy 2 2 3 5 4 3" xfId="7216"/>
    <cellStyle name="Walutowy 2 2 3 5 5" xfId="539"/>
    <cellStyle name="Walutowy 2 2 3 5 5 2" xfId="3888"/>
    <cellStyle name="Walutowy 2 2 3 5 5 3" xfId="7217"/>
    <cellStyle name="Walutowy 2 2 3 5 6" xfId="3881"/>
    <cellStyle name="Walutowy 2 2 3 5 7" xfId="7210"/>
    <cellStyle name="Walutowy 2 2 3 6" xfId="540"/>
    <cellStyle name="Walutowy 2 2 3 6 2" xfId="541"/>
    <cellStyle name="Walutowy 2 2 3 6 2 2" xfId="542"/>
    <cellStyle name="Walutowy 2 2 3 6 2 2 2" xfId="3891"/>
    <cellStyle name="Walutowy 2 2 3 6 2 2 3" xfId="7220"/>
    <cellStyle name="Walutowy 2 2 3 6 2 3" xfId="543"/>
    <cellStyle name="Walutowy 2 2 3 6 2 3 2" xfId="3892"/>
    <cellStyle name="Walutowy 2 2 3 6 2 3 3" xfId="7221"/>
    <cellStyle name="Walutowy 2 2 3 6 2 4" xfId="544"/>
    <cellStyle name="Walutowy 2 2 3 6 2 4 2" xfId="3893"/>
    <cellStyle name="Walutowy 2 2 3 6 2 4 3" xfId="7222"/>
    <cellStyle name="Walutowy 2 2 3 6 2 5" xfId="3890"/>
    <cellStyle name="Walutowy 2 2 3 6 2 6" xfId="7219"/>
    <cellStyle name="Walutowy 2 2 3 6 3" xfId="545"/>
    <cellStyle name="Walutowy 2 2 3 6 3 2" xfId="3894"/>
    <cellStyle name="Walutowy 2 2 3 6 3 3" xfId="7223"/>
    <cellStyle name="Walutowy 2 2 3 6 4" xfId="546"/>
    <cellStyle name="Walutowy 2 2 3 6 4 2" xfId="3895"/>
    <cellStyle name="Walutowy 2 2 3 6 4 3" xfId="7224"/>
    <cellStyle name="Walutowy 2 2 3 6 5" xfId="547"/>
    <cellStyle name="Walutowy 2 2 3 6 5 2" xfId="3896"/>
    <cellStyle name="Walutowy 2 2 3 6 5 3" xfId="7225"/>
    <cellStyle name="Walutowy 2 2 3 6 6" xfId="3889"/>
    <cellStyle name="Walutowy 2 2 3 6 7" xfId="7218"/>
    <cellStyle name="Walutowy 2 2 3 7" xfId="548"/>
    <cellStyle name="Walutowy 2 2 3 7 2" xfId="549"/>
    <cellStyle name="Walutowy 2 2 3 7 2 2" xfId="3898"/>
    <cellStyle name="Walutowy 2 2 3 7 2 3" xfId="7227"/>
    <cellStyle name="Walutowy 2 2 3 7 3" xfId="550"/>
    <cellStyle name="Walutowy 2 2 3 7 3 2" xfId="3899"/>
    <cellStyle name="Walutowy 2 2 3 7 3 3" xfId="7228"/>
    <cellStyle name="Walutowy 2 2 3 7 4" xfId="551"/>
    <cellStyle name="Walutowy 2 2 3 7 4 2" xfId="3900"/>
    <cellStyle name="Walutowy 2 2 3 7 4 3" xfId="7229"/>
    <cellStyle name="Walutowy 2 2 3 7 5" xfId="3897"/>
    <cellStyle name="Walutowy 2 2 3 7 6" xfId="7226"/>
    <cellStyle name="Walutowy 2 2 3 8" xfId="552"/>
    <cellStyle name="Walutowy 2 2 3 8 2" xfId="553"/>
    <cellStyle name="Walutowy 2 2 3 8 2 2" xfId="3902"/>
    <cellStyle name="Walutowy 2 2 3 8 2 3" xfId="7231"/>
    <cellStyle name="Walutowy 2 2 3 8 3" xfId="554"/>
    <cellStyle name="Walutowy 2 2 3 8 3 2" xfId="3903"/>
    <cellStyle name="Walutowy 2 2 3 8 3 3" xfId="7232"/>
    <cellStyle name="Walutowy 2 2 3 8 4" xfId="555"/>
    <cellStyle name="Walutowy 2 2 3 8 4 2" xfId="3904"/>
    <cellStyle name="Walutowy 2 2 3 8 4 3" xfId="7233"/>
    <cellStyle name="Walutowy 2 2 3 8 5" xfId="3901"/>
    <cellStyle name="Walutowy 2 2 3 8 6" xfId="7230"/>
    <cellStyle name="Walutowy 2 2 3 9" xfId="556"/>
    <cellStyle name="Walutowy 2 2 3 9 2" xfId="3905"/>
    <cellStyle name="Walutowy 2 2 3 9 3" xfId="7234"/>
    <cellStyle name="Walutowy 2 2 4" xfId="557"/>
    <cellStyle name="Walutowy 2 2 4 10" xfId="3906"/>
    <cellStyle name="Walutowy 2 2 4 11" xfId="7235"/>
    <cellStyle name="Walutowy 2 2 4 2" xfId="558"/>
    <cellStyle name="Walutowy 2 2 4 2 2" xfId="559"/>
    <cellStyle name="Walutowy 2 2 4 2 2 2" xfId="560"/>
    <cellStyle name="Walutowy 2 2 4 2 2 2 2" xfId="3909"/>
    <cellStyle name="Walutowy 2 2 4 2 2 2 3" xfId="7238"/>
    <cellStyle name="Walutowy 2 2 4 2 2 3" xfId="561"/>
    <cellStyle name="Walutowy 2 2 4 2 2 3 2" xfId="3910"/>
    <cellStyle name="Walutowy 2 2 4 2 2 3 3" xfId="7239"/>
    <cellStyle name="Walutowy 2 2 4 2 2 4" xfId="562"/>
    <cellStyle name="Walutowy 2 2 4 2 2 4 2" xfId="3911"/>
    <cellStyle name="Walutowy 2 2 4 2 2 4 3" xfId="7240"/>
    <cellStyle name="Walutowy 2 2 4 2 2 5" xfId="3908"/>
    <cellStyle name="Walutowy 2 2 4 2 2 6" xfId="7237"/>
    <cellStyle name="Walutowy 2 2 4 2 3" xfId="563"/>
    <cellStyle name="Walutowy 2 2 4 2 3 2" xfId="3912"/>
    <cellStyle name="Walutowy 2 2 4 2 3 3" xfId="7241"/>
    <cellStyle name="Walutowy 2 2 4 2 4" xfId="564"/>
    <cellStyle name="Walutowy 2 2 4 2 4 2" xfId="3913"/>
    <cellStyle name="Walutowy 2 2 4 2 4 3" xfId="7242"/>
    <cellStyle name="Walutowy 2 2 4 2 5" xfId="565"/>
    <cellStyle name="Walutowy 2 2 4 2 5 2" xfId="3914"/>
    <cellStyle name="Walutowy 2 2 4 2 5 3" xfId="7243"/>
    <cellStyle name="Walutowy 2 2 4 2 6" xfId="3907"/>
    <cellStyle name="Walutowy 2 2 4 2 7" xfId="7236"/>
    <cellStyle name="Walutowy 2 2 4 3" xfId="566"/>
    <cellStyle name="Walutowy 2 2 4 3 2" xfId="567"/>
    <cellStyle name="Walutowy 2 2 4 3 2 2" xfId="568"/>
    <cellStyle name="Walutowy 2 2 4 3 2 2 2" xfId="3917"/>
    <cellStyle name="Walutowy 2 2 4 3 2 2 3" xfId="7246"/>
    <cellStyle name="Walutowy 2 2 4 3 2 3" xfId="569"/>
    <cellStyle name="Walutowy 2 2 4 3 2 3 2" xfId="3918"/>
    <cellStyle name="Walutowy 2 2 4 3 2 3 3" xfId="7247"/>
    <cellStyle name="Walutowy 2 2 4 3 2 4" xfId="570"/>
    <cellStyle name="Walutowy 2 2 4 3 2 4 2" xfId="3919"/>
    <cellStyle name="Walutowy 2 2 4 3 2 4 3" xfId="7248"/>
    <cellStyle name="Walutowy 2 2 4 3 2 5" xfId="3916"/>
    <cellStyle name="Walutowy 2 2 4 3 2 6" xfId="7245"/>
    <cellStyle name="Walutowy 2 2 4 3 3" xfId="571"/>
    <cellStyle name="Walutowy 2 2 4 3 3 2" xfId="3920"/>
    <cellStyle name="Walutowy 2 2 4 3 3 3" xfId="7249"/>
    <cellStyle name="Walutowy 2 2 4 3 4" xfId="572"/>
    <cellStyle name="Walutowy 2 2 4 3 4 2" xfId="3921"/>
    <cellStyle name="Walutowy 2 2 4 3 4 3" xfId="7250"/>
    <cellStyle name="Walutowy 2 2 4 3 5" xfId="573"/>
    <cellStyle name="Walutowy 2 2 4 3 5 2" xfId="3922"/>
    <cellStyle name="Walutowy 2 2 4 3 5 3" xfId="7251"/>
    <cellStyle name="Walutowy 2 2 4 3 6" xfId="3915"/>
    <cellStyle name="Walutowy 2 2 4 3 7" xfId="7244"/>
    <cellStyle name="Walutowy 2 2 4 4" xfId="574"/>
    <cellStyle name="Walutowy 2 2 4 4 2" xfId="575"/>
    <cellStyle name="Walutowy 2 2 4 4 2 2" xfId="576"/>
    <cellStyle name="Walutowy 2 2 4 4 2 2 2" xfId="3925"/>
    <cellStyle name="Walutowy 2 2 4 4 2 2 3" xfId="7254"/>
    <cellStyle name="Walutowy 2 2 4 4 2 3" xfId="577"/>
    <cellStyle name="Walutowy 2 2 4 4 2 3 2" xfId="3926"/>
    <cellStyle name="Walutowy 2 2 4 4 2 3 3" xfId="7255"/>
    <cellStyle name="Walutowy 2 2 4 4 2 4" xfId="578"/>
    <cellStyle name="Walutowy 2 2 4 4 2 4 2" xfId="3927"/>
    <cellStyle name="Walutowy 2 2 4 4 2 4 3" xfId="7256"/>
    <cellStyle name="Walutowy 2 2 4 4 2 5" xfId="3924"/>
    <cellStyle name="Walutowy 2 2 4 4 2 6" xfId="7253"/>
    <cellStyle name="Walutowy 2 2 4 4 3" xfId="579"/>
    <cellStyle name="Walutowy 2 2 4 4 3 2" xfId="3928"/>
    <cellStyle name="Walutowy 2 2 4 4 3 3" xfId="7257"/>
    <cellStyle name="Walutowy 2 2 4 4 4" xfId="580"/>
    <cellStyle name="Walutowy 2 2 4 4 4 2" xfId="3929"/>
    <cellStyle name="Walutowy 2 2 4 4 4 3" xfId="7258"/>
    <cellStyle name="Walutowy 2 2 4 4 5" xfId="581"/>
    <cellStyle name="Walutowy 2 2 4 4 5 2" xfId="3930"/>
    <cellStyle name="Walutowy 2 2 4 4 5 3" xfId="7259"/>
    <cellStyle name="Walutowy 2 2 4 4 6" xfId="3923"/>
    <cellStyle name="Walutowy 2 2 4 4 7" xfId="7252"/>
    <cellStyle name="Walutowy 2 2 4 5" xfId="582"/>
    <cellStyle name="Walutowy 2 2 4 5 2" xfId="583"/>
    <cellStyle name="Walutowy 2 2 4 5 2 2" xfId="3932"/>
    <cellStyle name="Walutowy 2 2 4 5 2 3" xfId="7261"/>
    <cellStyle name="Walutowy 2 2 4 5 3" xfId="584"/>
    <cellStyle name="Walutowy 2 2 4 5 3 2" xfId="3933"/>
    <cellStyle name="Walutowy 2 2 4 5 3 3" xfId="7262"/>
    <cellStyle name="Walutowy 2 2 4 5 4" xfId="585"/>
    <cellStyle name="Walutowy 2 2 4 5 4 2" xfId="3934"/>
    <cellStyle name="Walutowy 2 2 4 5 4 3" xfId="7263"/>
    <cellStyle name="Walutowy 2 2 4 5 5" xfId="3931"/>
    <cellStyle name="Walutowy 2 2 4 5 6" xfId="7260"/>
    <cellStyle name="Walutowy 2 2 4 6" xfId="586"/>
    <cellStyle name="Walutowy 2 2 4 6 2" xfId="587"/>
    <cellStyle name="Walutowy 2 2 4 6 2 2" xfId="3936"/>
    <cellStyle name="Walutowy 2 2 4 6 2 3" xfId="7265"/>
    <cellStyle name="Walutowy 2 2 4 6 3" xfId="588"/>
    <cellStyle name="Walutowy 2 2 4 6 3 2" xfId="3937"/>
    <cellStyle name="Walutowy 2 2 4 6 3 3" xfId="7266"/>
    <cellStyle name="Walutowy 2 2 4 6 4" xfId="589"/>
    <cellStyle name="Walutowy 2 2 4 6 4 2" xfId="3938"/>
    <cellStyle name="Walutowy 2 2 4 6 4 3" xfId="7267"/>
    <cellStyle name="Walutowy 2 2 4 6 5" xfId="3935"/>
    <cellStyle name="Walutowy 2 2 4 6 6" xfId="7264"/>
    <cellStyle name="Walutowy 2 2 4 7" xfId="590"/>
    <cellStyle name="Walutowy 2 2 4 7 2" xfId="3939"/>
    <cellStyle name="Walutowy 2 2 4 7 3" xfId="7268"/>
    <cellStyle name="Walutowy 2 2 4 8" xfId="591"/>
    <cellStyle name="Walutowy 2 2 4 8 2" xfId="3940"/>
    <cellStyle name="Walutowy 2 2 4 8 3" xfId="7269"/>
    <cellStyle name="Walutowy 2 2 4 9" xfId="592"/>
    <cellStyle name="Walutowy 2 2 4 9 2" xfId="3941"/>
    <cellStyle name="Walutowy 2 2 4 9 3" xfId="7270"/>
    <cellStyle name="Walutowy 2 2 5" xfId="593"/>
    <cellStyle name="Walutowy 2 2 5 10" xfId="3942"/>
    <cellStyle name="Walutowy 2 2 5 11" xfId="7271"/>
    <cellStyle name="Walutowy 2 2 5 2" xfId="594"/>
    <cellStyle name="Walutowy 2 2 5 2 2" xfId="595"/>
    <cellStyle name="Walutowy 2 2 5 2 2 2" xfId="596"/>
    <cellStyle name="Walutowy 2 2 5 2 2 2 2" xfId="3945"/>
    <cellStyle name="Walutowy 2 2 5 2 2 2 3" xfId="7274"/>
    <cellStyle name="Walutowy 2 2 5 2 2 3" xfId="597"/>
    <cellStyle name="Walutowy 2 2 5 2 2 3 2" xfId="3946"/>
    <cellStyle name="Walutowy 2 2 5 2 2 3 3" xfId="7275"/>
    <cellStyle name="Walutowy 2 2 5 2 2 4" xfId="598"/>
    <cellStyle name="Walutowy 2 2 5 2 2 4 2" xfId="3947"/>
    <cellStyle name="Walutowy 2 2 5 2 2 4 3" xfId="7276"/>
    <cellStyle name="Walutowy 2 2 5 2 2 5" xfId="3944"/>
    <cellStyle name="Walutowy 2 2 5 2 2 6" xfId="7273"/>
    <cellStyle name="Walutowy 2 2 5 2 3" xfId="599"/>
    <cellStyle name="Walutowy 2 2 5 2 3 2" xfId="3948"/>
    <cellStyle name="Walutowy 2 2 5 2 3 3" xfId="7277"/>
    <cellStyle name="Walutowy 2 2 5 2 4" xfId="600"/>
    <cellStyle name="Walutowy 2 2 5 2 4 2" xfId="3949"/>
    <cellStyle name="Walutowy 2 2 5 2 4 3" xfId="7278"/>
    <cellStyle name="Walutowy 2 2 5 2 5" xfId="601"/>
    <cellStyle name="Walutowy 2 2 5 2 5 2" xfId="3950"/>
    <cellStyle name="Walutowy 2 2 5 2 5 3" xfId="7279"/>
    <cellStyle name="Walutowy 2 2 5 2 6" xfId="3943"/>
    <cellStyle name="Walutowy 2 2 5 2 7" xfId="7272"/>
    <cellStyle name="Walutowy 2 2 5 3" xfId="602"/>
    <cellStyle name="Walutowy 2 2 5 3 2" xfId="603"/>
    <cellStyle name="Walutowy 2 2 5 3 2 2" xfId="604"/>
    <cellStyle name="Walutowy 2 2 5 3 2 2 2" xfId="3953"/>
    <cellStyle name="Walutowy 2 2 5 3 2 2 3" xfId="7282"/>
    <cellStyle name="Walutowy 2 2 5 3 2 3" xfId="605"/>
    <cellStyle name="Walutowy 2 2 5 3 2 3 2" xfId="3954"/>
    <cellStyle name="Walutowy 2 2 5 3 2 3 3" xfId="7283"/>
    <cellStyle name="Walutowy 2 2 5 3 2 4" xfId="606"/>
    <cellStyle name="Walutowy 2 2 5 3 2 4 2" xfId="3955"/>
    <cellStyle name="Walutowy 2 2 5 3 2 4 3" xfId="7284"/>
    <cellStyle name="Walutowy 2 2 5 3 2 5" xfId="3952"/>
    <cellStyle name="Walutowy 2 2 5 3 2 6" xfId="7281"/>
    <cellStyle name="Walutowy 2 2 5 3 3" xfId="607"/>
    <cellStyle name="Walutowy 2 2 5 3 3 2" xfId="3956"/>
    <cellStyle name="Walutowy 2 2 5 3 3 3" xfId="7285"/>
    <cellStyle name="Walutowy 2 2 5 3 4" xfId="608"/>
    <cellStyle name="Walutowy 2 2 5 3 4 2" xfId="3957"/>
    <cellStyle name="Walutowy 2 2 5 3 4 3" xfId="7286"/>
    <cellStyle name="Walutowy 2 2 5 3 5" xfId="609"/>
    <cellStyle name="Walutowy 2 2 5 3 5 2" xfId="3958"/>
    <cellStyle name="Walutowy 2 2 5 3 5 3" xfId="7287"/>
    <cellStyle name="Walutowy 2 2 5 3 6" xfId="3951"/>
    <cellStyle name="Walutowy 2 2 5 3 7" xfId="7280"/>
    <cellStyle name="Walutowy 2 2 5 4" xfId="610"/>
    <cellStyle name="Walutowy 2 2 5 4 2" xfId="611"/>
    <cellStyle name="Walutowy 2 2 5 4 2 2" xfId="612"/>
    <cellStyle name="Walutowy 2 2 5 4 2 2 2" xfId="3961"/>
    <cellStyle name="Walutowy 2 2 5 4 2 2 3" xfId="7290"/>
    <cellStyle name="Walutowy 2 2 5 4 2 3" xfId="613"/>
    <cellStyle name="Walutowy 2 2 5 4 2 3 2" xfId="3962"/>
    <cellStyle name="Walutowy 2 2 5 4 2 3 3" xfId="7291"/>
    <cellStyle name="Walutowy 2 2 5 4 2 4" xfId="614"/>
    <cellStyle name="Walutowy 2 2 5 4 2 4 2" xfId="3963"/>
    <cellStyle name="Walutowy 2 2 5 4 2 4 3" xfId="7292"/>
    <cellStyle name="Walutowy 2 2 5 4 2 5" xfId="3960"/>
    <cellStyle name="Walutowy 2 2 5 4 2 6" xfId="7289"/>
    <cellStyle name="Walutowy 2 2 5 4 3" xfId="615"/>
    <cellStyle name="Walutowy 2 2 5 4 3 2" xfId="3964"/>
    <cellStyle name="Walutowy 2 2 5 4 3 3" xfId="7293"/>
    <cellStyle name="Walutowy 2 2 5 4 4" xfId="616"/>
    <cellStyle name="Walutowy 2 2 5 4 4 2" xfId="3965"/>
    <cellStyle name="Walutowy 2 2 5 4 4 3" xfId="7294"/>
    <cellStyle name="Walutowy 2 2 5 4 5" xfId="617"/>
    <cellStyle name="Walutowy 2 2 5 4 5 2" xfId="3966"/>
    <cellStyle name="Walutowy 2 2 5 4 5 3" xfId="7295"/>
    <cellStyle name="Walutowy 2 2 5 4 6" xfId="3959"/>
    <cellStyle name="Walutowy 2 2 5 4 7" xfId="7288"/>
    <cellStyle name="Walutowy 2 2 5 5" xfId="618"/>
    <cellStyle name="Walutowy 2 2 5 5 2" xfId="619"/>
    <cellStyle name="Walutowy 2 2 5 5 2 2" xfId="3968"/>
    <cellStyle name="Walutowy 2 2 5 5 2 3" xfId="7297"/>
    <cellStyle name="Walutowy 2 2 5 5 3" xfId="620"/>
    <cellStyle name="Walutowy 2 2 5 5 3 2" xfId="3969"/>
    <cellStyle name="Walutowy 2 2 5 5 3 3" xfId="7298"/>
    <cellStyle name="Walutowy 2 2 5 5 4" xfId="621"/>
    <cellStyle name="Walutowy 2 2 5 5 4 2" xfId="3970"/>
    <cellStyle name="Walutowy 2 2 5 5 4 3" xfId="7299"/>
    <cellStyle name="Walutowy 2 2 5 5 5" xfId="3967"/>
    <cellStyle name="Walutowy 2 2 5 5 6" xfId="7296"/>
    <cellStyle name="Walutowy 2 2 5 6" xfId="622"/>
    <cellStyle name="Walutowy 2 2 5 6 2" xfId="623"/>
    <cellStyle name="Walutowy 2 2 5 6 2 2" xfId="3972"/>
    <cellStyle name="Walutowy 2 2 5 6 2 3" xfId="7301"/>
    <cellStyle name="Walutowy 2 2 5 6 3" xfId="624"/>
    <cellStyle name="Walutowy 2 2 5 6 3 2" xfId="3973"/>
    <cellStyle name="Walutowy 2 2 5 6 3 3" xfId="7302"/>
    <cellStyle name="Walutowy 2 2 5 6 4" xfId="625"/>
    <cellStyle name="Walutowy 2 2 5 6 4 2" xfId="3974"/>
    <cellStyle name="Walutowy 2 2 5 6 4 3" xfId="7303"/>
    <cellStyle name="Walutowy 2 2 5 6 5" xfId="3971"/>
    <cellStyle name="Walutowy 2 2 5 6 6" xfId="7300"/>
    <cellStyle name="Walutowy 2 2 5 7" xfId="626"/>
    <cellStyle name="Walutowy 2 2 5 7 2" xfId="3975"/>
    <cellStyle name="Walutowy 2 2 5 7 3" xfId="7304"/>
    <cellStyle name="Walutowy 2 2 5 8" xfId="627"/>
    <cellStyle name="Walutowy 2 2 5 8 2" xfId="3976"/>
    <cellStyle name="Walutowy 2 2 5 8 3" xfId="7305"/>
    <cellStyle name="Walutowy 2 2 5 9" xfId="628"/>
    <cellStyle name="Walutowy 2 2 5 9 2" xfId="3977"/>
    <cellStyle name="Walutowy 2 2 5 9 3" xfId="7306"/>
    <cellStyle name="Walutowy 2 2 6" xfId="629"/>
    <cellStyle name="Walutowy 2 2 6 2" xfId="630"/>
    <cellStyle name="Walutowy 2 2 6 2 2" xfId="631"/>
    <cellStyle name="Walutowy 2 2 6 2 2 2" xfId="3980"/>
    <cellStyle name="Walutowy 2 2 6 2 2 3" xfId="7309"/>
    <cellStyle name="Walutowy 2 2 6 2 3" xfId="632"/>
    <cellStyle name="Walutowy 2 2 6 2 3 2" xfId="3981"/>
    <cellStyle name="Walutowy 2 2 6 2 3 3" xfId="7310"/>
    <cellStyle name="Walutowy 2 2 6 2 4" xfId="633"/>
    <cellStyle name="Walutowy 2 2 6 2 4 2" xfId="3982"/>
    <cellStyle name="Walutowy 2 2 6 2 4 3" xfId="7311"/>
    <cellStyle name="Walutowy 2 2 6 2 5" xfId="3979"/>
    <cellStyle name="Walutowy 2 2 6 2 6" xfId="7308"/>
    <cellStyle name="Walutowy 2 2 6 3" xfId="634"/>
    <cellStyle name="Walutowy 2 2 6 3 2" xfId="3983"/>
    <cellStyle name="Walutowy 2 2 6 3 3" xfId="7312"/>
    <cellStyle name="Walutowy 2 2 6 4" xfId="635"/>
    <cellStyle name="Walutowy 2 2 6 4 2" xfId="3984"/>
    <cellStyle name="Walutowy 2 2 6 4 3" xfId="7313"/>
    <cellStyle name="Walutowy 2 2 6 5" xfId="636"/>
    <cellStyle name="Walutowy 2 2 6 5 2" xfId="3985"/>
    <cellStyle name="Walutowy 2 2 6 5 3" xfId="7314"/>
    <cellStyle name="Walutowy 2 2 6 6" xfId="3978"/>
    <cellStyle name="Walutowy 2 2 6 7" xfId="7307"/>
    <cellStyle name="Walutowy 2 2 7" xfId="637"/>
    <cellStyle name="Walutowy 2 2 7 2" xfId="638"/>
    <cellStyle name="Walutowy 2 2 7 2 2" xfId="639"/>
    <cellStyle name="Walutowy 2 2 7 2 2 2" xfId="3988"/>
    <cellStyle name="Walutowy 2 2 7 2 2 3" xfId="7317"/>
    <cellStyle name="Walutowy 2 2 7 2 3" xfId="640"/>
    <cellStyle name="Walutowy 2 2 7 2 3 2" xfId="3989"/>
    <cellStyle name="Walutowy 2 2 7 2 3 3" xfId="7318"/>
    <cellStyle name="Walutowy 2 2 7 2 4" xfId="641"/>
    <cellStyle name="Walutowy 2 2 7 2 4 2" xfId="3990"/>
    <cellStyle name="Walutowy 2 2 7 2 4 3" xfId="7319"/>
    <cellStyle name="Walutowy 2 2 7 2 5" xfId="3987"/>
    <cellStyle name="Walutowy 2 2 7 2 6" xfId="7316"/>
    <cellStyle name="Walutowy 2 2 7 3" xfId="642"/>
    <cellStyle name="Walutowy 2 2 7 3 2" xfId="3991"/>
    <cellStyle name="Walutowy 2 2 7 3 3" xfId="7320"/>
    <cellStyle name="Walutowy 2 2 7 4" xfId="643"/>
    <cellStyle name="Walutowy 2 2 7 4 2" xfId="3992"/>
    <cellStyle name="Walutowy 2 2 7 4 3" xfId="7321"/>
    <cellStyle name="Walutowy 2 2 7 5" xfId="644"/>
    <cellStyle name="Walutowy 2 2 7 5 2" xfId="3993"/>
    <cellStyle name="Walutowy 2 2 7 5 3" xfId="7322"/>
    <cellStyle name="Walutowy 2 2 7 6" xfId="3986"/>
    <cellStyle name="Walutowy 2 2 7 7" xfId="7315"/>
    <cellStyle name="Walutowy 2 2 8" xfId="645"/>
    <cellStyle name="Walutowy 2 2 8 2" xfId="646"/>
    <cellStyle name="Walutowy 2 2 8 2 2" xfId="647"/>
    <cellStyle name="Walutowy 2 2 8 2 2 2" xfId="3996"/>
    <cellStyle name="Walutowy 2 2 8 2 2 3" xfId="7325"/>
    <cellStyle name="Walutowy 2 2 8 2 3" xfId="648"/>
    <cellStyle name="Walutowy 2 2 8 2 3 2" xfId="3997"/>
    <cellStyle name="Walutowy 2 2 8 2 3 3" xfId="7326"/>
    <cellStyle name="Walutowy 2 2 8 2 4" xfId="649"/>
    <cellStyle name="Walutowy 2 2 8 2 4 2" xfId="3998"/>
    <cellStyle name="Walutowy 2 2 8 2 4 3" xfId="7327"/>
    <cellStyle name="Walutowy 2 2 8 2 5" xfId="3995"/>
    <cellStyle name="Walutowy 2 2 8 2 6" xfId="7324"/>
    <cellStyle name="Walutowy 2 2 8 3" xfId="650"/>
    <cellStyle name="Walutowy 2 2 8 3 2" xfId="3999"/>
    <cellStyle name="Walutowy 2 2 8 3 3" xfId="7328"/>
    <cellStyle name="Walutowy 2 2 8 4" xfId="651"/>
    <cellStyle name="Walutowy 2 2 8 4 2" xfId="4000"/>
    <cellStyle name="Walutowy 2 2 8 4 3" xfId="7329"/>
    <cellStyle name="Walutowy 2 2 8 5" xfId="652"/>
    <cellStyle name="Walutowy 2 2 8 5 2" xfId="4001"/>
    <cellStyle name="Walutowy 2 2 8 5 3" xfId="7330"/>
    <cellStyle name="Walutowy 2 2 8 6" xfId="3994"/>
    <cellStyle name="Walutowy 2 2 8 7" xfId="7323"/>
    <cellStyle name="Walutowy 2 2 9" xfId="653"/>
    <cellStyle name="Walutowy 2 2 9 2" xfId="654"/>
    <cellStyle name="Walutowy 2 2 9 2 2" xfId="655"/>
    <cellStyle name="Walutowy 2 2 9 2 2 2" xfId="4004"/>
    <cellStyle name="Walutowy 2 2 9 2 2 3" xfId="7333"/>
    <cellStyle name="Walutowy 2 2 9 2 3" xfId="656"/>
    <cellStyle name="Walutowy 2 2 9 2 3 2" xfId="4005"/>
    <cellStyle name="Walutowy 2 2 9 2 3 3" xfId="7334"/>
    <cellStyle name="Walutowy 2 2 9 2 4" xfId="657"/>
    <cellStyle name="Walutowy 2 2 9 2 4 2" xfId="4006"/>
    <cellStyle name="Walutowy 2 2 9 2 4 3" xfId="7335"/>
    <cellStyle name="Walutowy 2 2 9 2 5" xfId="4003"/>
    <cellStyle name="Walutowy 2 2 9 2 6" xfId="7332"/>
    <cellStyle name="Walutowy 2 2 9 3" xfId="658"/>
    <cellStyle name="Walutowy 2 2 9 3 2" xfId="4007"/>
    <cellStyle name="Walutowy 2 2 9 3 3" xfId="7336"/>
    <cellStyle name="Walutowy 2 2 9 4" xfId="659"/>
    <cellStyle name="Walutowy 2 2 9 4 2" xfId="4008"/>
    <cellStyle name="Walutowy 2 2 9 4 3" xfId="7337"/>
    <cellStyle name="Walutowy 2 2 9 5" xfId="660"/>
    <cellStyle name="Walutowy 2 2 9 5 2" xfId="4009"/>
    <cellStyle name="Walutowy 2 2 9 5 3" xfId="7338"/>
    <cellStyle name="Walutowy 2 2 9 6" xfId="4002"/>
    <cellStyle name="Walutowy 2 2 9 7" xfId="7331"/>
    <cellStyle name="Walutowy 2 20" xfId="661"/>
    <cellStyle name="Walutowy 2 20 2" xfId="662"/>
    <cellStyle name="Walutowy 2 20 2 2" xfId="4011"/>
    <cellStyle name="Walutowy 2 20 2 3" xfId="7340"/>
    <cellStyle name="Walutowy 2 20 3" xfId="663"/>
    <cellStyle name="Walutowy 2 20 3 2" xfId="4012"/>
    <cellStyle name="Walutowy 2 20 3 3" xfId="7341"/>
    <cellStyle name="Walutowy 2 20 4" xfId="664"/>
    <cellStyle name="Walutowy 2 20 4 2" xfId="4013"/>
    <cellStyle name="Walutowy 2 20 4 3" xfId="7342"/>
    <cellStyle name="Walutowy 2 20 5" xfId="4014"/>
    <cellStyle name="Walutowy 2 20 5 2" xfId="7343"/>
    <cellStyle name="Walutowy 2 20 6" xfId="4010"/>
    <cellStyle name="Walutowy 2 20 7" xfId="7339"/>
    <cellStyle name="Walutowy 2 21" xfId="665"/>
    <cellStyle name="Walutowy 2 21 2" xfId="4015"/>
    <cellStyle name="Walutowy 2 21 3" xfId="7344"/>
    <cellStyle name="Walutowy 2 22" xfId="666"/>
    <cellStyle name="Walutowy 2 22 2" xfId="4017"/>
    <cellStyle name="Walutowy 2 22 2 2" xfId="7346"/>
    <cellStyle name="Walutowy 2 22 3" xfId="4016"/>
    <cellStyle name="Walutowy 2 22 4" xfId="7345"/>
    <cellStyle name="Walutowy 2 23" xfId="667"/>
    <cellStyle name="Walutowy 2 23 2" xfId="4019"/>
    <cellStyle name="Walutowy 2 23 2 2" xfId="7348"/>
    <cellStyle name="Walutowy 2 23 3" xfId="4018"/>
    <cellStyle name="Walutowy 2 23 4" xfId="7347"/>
    <cellStyle name="Walutowy 2 24" xfId="4020"/>
    <cellStyle name="Walutowy 2 24 2" xfId="7349"/>
    <cellStyle name="Walutowy 2 25" xfId="3535"/>
    <cellStyle name="Walutowy 2 26" xfId="6864"/>
    <cellStyle name="Walutowy 2 27" xfId="10109"/>
    <cellStyle name="Walutowy 2 28" xfId="10113"/>
    <cellStyle name="Walutowy 2 3" xfId="668"/>
    <cellStyle name="Walutowy 2 3 10" xfId="669"/>
    <cellStyle name="Walutowy 2 3 10 2" xfId="670"/>
    <cellStyle name="Walutowy 2 3 10 2 2" xfId="671"/>
    <cellStyle name="Walutowy 2 3 10 2 2 2" xfId="4024"/>
    <cellStyle name="Walutowy 2 3 10 2 2 3" xfId="7353"/>
    <cellStyle name="Walutowy 2 3 10 2 3" xfId="672"/>
    <cellStyle name="Walutowy 2 3 10 2 3 2" xfId="4025"/>
    <cellStyle name="Walutowy 2 3 10 2 3 3" xfId="7354"/>
    <cellStyle name="Walutowy 2 3 10 2 4" xfId="673"/>
    <cellStyle name="Walutowy 2 3 10 2 4 2" xfId="4026"/>
    <cellStyle name="Walutowy 2 3 10 2 4 3" xfId="7355"/>
    <cellStyle name="Walutowy 2 3 10 2 5" xfId="4023"/>
    <cellStyle name="Walutowy 2 3 10 2 6" xfId="7352"/>
    <cellStyle name="Walutowy 2 3 10 3" xfId="674"/>
    <cellStyle name="Walutowy 2 3 10 3 2" xfId="4027"/>
    <cellStyle name="Walutowy 2 3 10 3 3" xfId="7356"/>
    <cellStyle name="Walutowy 2 3 10 4" xfId="675"/>
    <cellStyle name="Walutowy 2 3 10 4 2" xfId="4028"/>
    <cellStyle name="Walutowy 2 3 10 4 3" xfId="7357"/>
    <cellStyle name="Walutowy 2 3 10 5" xfId="676"/>
    <cellStyle name="Walutowy 2 3 10 5 2" xfId="4029"/>
    <cellStyle name="Walutowy 2 3 10 5 3" xfId="7358"/>
    <cellStyle name="Walutowy 2 3 10 6" xfId="4022"/>
    <cellStyle name="Walutowy 2 3 10 7" xfId="7351"/>
    <cellStyle name="Walutowy 2 3 11" xfId="677"/>
    <cellStyle name="Walutowy 2 3 11 2" xfId="678"/>
    <cellStyle name="Walutowy 2 3 11 2 2" xfId="679"/>
    <cellStyle name="Walutowy 2 3 11 2 2 2" xfId="4032"/>
    <cellStyle name="Walutowy 2 3 11 2 2 3" xfId="7361"/>
    <cellStyle name="Walutowy 2 3 11 2 3" xfId="680"/>
    <cellStyle name="Walutowy 2 3 11 2 3 2" xfId="4033"/>
    <cellStyle name="Walutowy 2 3 11 2 3 3" xfId="7362"/>
    <cellStyle name="Walutowy 2 3 11 2 4" xfId="681"/>
    <cellStyle name="Walutowy 2 3 11 2 4 2" xfId="4034"/>
    <cellStyle name="Walutowy 2 3 11 2 4 3" xfId="7363"/>
    <cellStyle name="Walutowy 2 3 11 2 5" xfId="4031"/>
    <cellStyle name="Walutowy 2 3 11 2 6" xfId="7360"/>
    <cellStyle name="Walutowy 2 3 11 3" xfId="682"/>
    <cellStyle name="Walutowy 2 3 11 3 2" xfId="4035"/>
    <cellStyle name="Walutowy 2 3 11 3 3" xfId="7364"/>
    <cellStyle name="Walutowy 2 3 11 4" xfId="683"/>
    <cellStyle name="Walutowy 2 3 11 4 2" xfId="4036"/>
    <cellStyle name="Walutowy 2 3 11 4 3" xfId="7365"/>
    <cellStyle name="Walutowy 2 3 11 5" xfId="684"/>
    <cellStyle name="Walutowy 2 3 11 5 2" xfId="4037"/>
    <cellStyle name="Walutowy 2 3 11 5 3" xfId="7366"/>
    <cellStyle name="Walutowy 2 3 11 6" xfId="4030"/>
    <cellStyle name="Walutowy 2 3 11 7" xfId="7359"/>
    <cellStyle name="Walutowy 2 3 12" xfId="685"/>
    <cellStyle name="Walutowy 2 3 12 2" xfId="686"/>
    <cellStyle name="Walutowy 2 3 12 2 2" xfId="687"/>
    <cellStyle name="Walutowy 2 3 12 2 2 2" xfId="4040"/>
    <cellStyle name="Walutowy 2 3 12 2 2 3" xfId="7369"/>
    <cellStyle name="Walutowy 2 3 12 2 3" xfId="688"/>
    <cellStyle name="Walutowy 2 3 12 2 3 2" xfId="4041"/>
    <cellStyle name="Walutowy 2 3 12 2 3 3" xfId="7370"/>
    <cellStyle name="Walutowy 2 3 12 2 4" xfId="689"/>
    <cellStyle name="Walutowy 2 3 12 2 4 2" xfId="4042"/>
    <cellStyle name="Walutowy 2 3 12 2 4 3" xfId="7371"/>
    <cellStyle name="Walutowy 2 3 12 2 5" xfId="4039"/>
    <cellStyle name="Walutowy 2 3 12 2 6" xfId="7368"/>
    <cellStyle name="Walutowy 2 3 12 3" xfId="690"/>
    <cellStyle name="Walutowy 2 3 12 3 2" xfId="4043"/>
    <cellStyle name="Walutowy 2 3 12 3 3" xfId="7372"/>
    <cellStyle name="Walutowy 2 3 12 4" xfId="691"/>
    <cellStyle name="Walutowy 2 3 12 4 2" xfId="4044"/>
    <cellStyle name="Walutowy 2 3 12 4 3" xfId="7373"/>
    <cellStyle name="Walutowy 2 3 12 5" xfId="692"/>
    <cellStyle name="Walutowy 2 3 12 5 2" xfId="4045"/>
    <cellStyle name="Walutowy 2 3 12 5 3" xfId="7374"/>
    <cellStyle name="Walutowy 2 3 12 6" xfId="4038"/>
    <cellStyle name="Walutowy 2 3 12 7" xfId="7367"/>
    <cellStyle name="Walutowy 2 3 13" xfId="693"/>
    <cellStyle name="Walutowy 2 3 13 2" xfId="694"/>
    <cellStyle name="Walutowy 2 3 13 2 2" xfId="695"/>
    <cellStyle name="Walutowy 2 3 13 2 2 2" xfId="4048"/>
    <cellStyle name="Walutowy 2 3 13 2 2 3" xfId="7377"/>
    <cellStyle name="Walutowy 2 3 13 2 3" xfId="696"/>
    <cellStyle name="Walutowy 2 3 13 2 3 2" xfId="4049"/>
    <cellStyle name="Walutowy 2 3 13 2 3 3" xfId="7378"/>
    <cellStyle name="Walutowy 2 3 13 2 4" xfId="697"/>
    <cellStyle name="Walutowy 2 3 13 2 4 2" xfId="4050"/>
    <cellStyle name="Walutowy 2 3 13 2 4 3" xfId="7379"/>
    <cellStyle name="Walutowy 2 3 13 2 5" xfId="4047"/>
    <cellStyle name="Walutowy 2 3 13 2 6" xfId="7376"/>
    <cellStyle name="Walutowy 2 3 13 3" xfId="698"/>
    <cellStyle name="Walutowy 2 3 13 3 2" xfId="4051"/>
    <cellStyle name="Walutowy 2 3 13 3 3" xfId="7380"/>
    <cellStyle name="Walutowy 2 3 13 4" xfId="699"/>
    <cellStyle name="Walutowy 2 3 13 4 2" xfId="4052"/>
    <cellStyle name="Walutowy 2 3 13 4 3" xfId="7381"/>
    <cellStyle name="Walutowy 2 3 13 5" xfId="700"/>
    <cellStyle name="Walutowy 2 3 13 5 2" xfId="4053"/>
    <cellStyle name="Walutowy 2 3 13 5 3" xfId="7382"/>
    <cellStyle name="Walutowy 2 3 13 6" xfId="4046"/>
    <cellStyle name="Walutowy 2 3 13 7" xfId="7375"/>
    <cellStyle name="Walutowy 2 3 14" xfId="701"/>
    <cellStyle name="Walutowy 2 3 14 2" xfId="702"/>
    <cellStyle name="Walutowy 2 3 14 2 2" xfId="4055"/>
    <cellStyle name="Walutowy 2 3 14 2 3" xfId="7384"/>
    <cellStyle name="Walutowy 2 3 14 3" xfId="703"/>
    <cellStyle name="Walutowy 2 3 14 3 2" xfId="4056"/>
    <cellStyle name="Walutowy 2 3 14 3 3" xfId="7385"/>
    <cellStyle name="Walutowy 2 3 14 4" xfId="704"/>
    <cellStyle name="Walutowy 2 3 14 4 2" xfId="4057"/>
    <cellStyle name="Walutowy 2 3 14 4 3" xfId="7386"/>
    <cellStyle name="Walutowy 2 3 14 5" xfId="4054"/>
    <cellStyle name="Walutowy 2 3 14 6" xfId="7383"/>
    <cellStyle name="Walutowy 2 3 15" xfId="705"/>
    <cellStyle name="Walutowy 2 3 15 2" xfId="706"/>
    <cellStyle name="Walutowy 2 3 15 2 2" xfId="4059"/>
    <cellStyle name="Walutowy 2 3 15 2 3" xfId="7388"/>
    <cellStyle name="Walutowy 2 3 15 3" xfId="707"/>
    <cellStyle name="Walutowy 2 3 15 3 2" xfId="4060"/>
    <cellStyle name="Walutowy 2 3 15 3 3" xfId="7389"/>
    <cellStyle name="Walutowy 2 3 15 4" xfId="708"/>
    <cellStyle name="Walutowy 2 3 15 4 2" xfId="4061"/>
    <cellStyle name="Walutowy 2 3 15 4 3" xfId="7390"/>
    <cellStyle name="Walutowy 2 3 15 5" xfId="4058"/>
    <cellStyle name="Walutowy 2 3 15 6" xfId="7387"/>
    <cellStyle name="Walutowy 2 3 16" xfId="709"/>
    <cellStyle name="Walutowy 2 3 16 2" xfId="4062"/>
    <cellStyle name="Walutowy 2 3 16 3" xfId="7391"/>
    <cellStyle name="Walutowy 2 3 17" xfId="710"/>
    <cellStyle name="Walutowy 2 3 17 2" xfId="4063"/>
    <cellStyle name="Walutowy 2 3 17 3" xfId="7392"/>
    <cellStyle name="Walutowy 2 3 18" xfId="711"/>
    <cellStyle name="Walutowy 2 3 18 2" xfId="4064"/>
    <cellStyle name="Walutowy 2 3 18 3" xfId="7393"/>
    <cellStyle name="Walutowy 2 3 19" xfId="4065"/>
    <cellStyle name="Walutowy 2 3 19 2" xfId="7394"/>
    <cellStyle name="Walutowy 2 3 2" xfId="712"/>
    <cellStyle name="Walutowy 2 3 2 10" xfId="713"/>
    <cellStyle name="Walutowy 2 3 2 10 2" xfId="4067"/>
    <cellStyle name="Walutowy 2 3 2 10 3" xfId="7396"/>
    <cellStyle name="Walutowy 2 3 2 11" xfId="714"/>
    <cellStyle name="Walutowy 2 3 2 11 2" xfId="4068"/>
    <cellStyle name="Walutowy 2 3 2 11 3" xfId="7397"/>
    <cellStyle name="Walutowy 2 3 2 12" xfId="4066"/>
    <cellStyle name="Walutowy 2 3 2 13" xfId="7395"/>
    <cellStyle name="Walutowy 2 3 2 2" xfId="715"/>
    <cellStyle name="Walutowy 2 3 2 2 2" xfId="716"/>
    <cellStyle name="Walutowy 2 3 2 2 2 2" xfId="717"/>
    <cellStyle name="Walutowy 2 3 2 2 2 2 2" xfId="4071"/>
    <cellStyle name="Walutowy 2 3 2 2 2 2 3" xfId="7400"/>
    <cellStyle name="Walutowy 2 3 2 2 2 3" xfId="718"/>
    <cellStyle name="Walutowy 2 3 2 2 2 3 2" xfId="4072"/>
    <cellStyle name="Walutowy 2 3 2 2 2 3 3" xfId="7401"/>
    <cellStyle name="Walutowy 2 3 2 2 2 4" xfId="719"/>
    <cellStyle name="Walutowy 2 3 2 2 2 4 2" xfId="4073"/>
    <cellStyle name="Walutowy 2 3 2 2 2 4 3" xfId="7402"/>
    <cellStyle name="Walutowy 2 3 2 2 2 5" xfId="4070"/>
    <cellStyle name="Walutowy 2 3 2 2 2 6" xfId="7399"/>
    <cellStyle name="Walutowy 2 3 2 2 3" xfId="720"/>
    <cellStyle name="Walutowy 2 3 2 2 3 2" xfId="4074"/>
    <cellStyle name="Walutowy 2 3 2 2 3 3" xfId="7403"/>
    <cellStyle name="Walutowy 2 3 2 2 4" xfId="721"/>
    <cellStyle name="Walutowy 2 3 2 2 4 2" xfId="4075"/>
    <cellStyle name="Walutowy 2 3 2 2 4 3" xfId="7404"/>
    <cellStyle name="Walutowy 2 3 2 2 5" xfId="722"/>
    <cellStyle name="Walutowy 2 3 2 2 5 2" xfId="4076"/>
    <cellStyle name="Walutowy 2 3 2 2 5 3" xfId="7405"/>
    <cellStyle name="Walutowy 2 3 2 2 6" xfId="4069"/>
    <cellStyle name="Walutowy 2 3 2 2 7" xfId="7398"/>
    <cellStyle name="Walutowy 2 3 2 3" xfId="723"/>
    <cellStyle name="Walutowy 2 3 2 3 2" xfId="724"/>
    <cellStyle name="Walutowy 2 3 2 3 2 2" xfId="725"/>
    <cellStyle name="Walutowy 2 3 2 3 2 2 2" xfId="4079"/>
    <cellStyle name="Walutowy 2 3 2 3 2 2 3" xfId="7408"/>
    <cellStyle name="Walutowy 2 3 2 3 2 3" xfId="726"/>
    <cellStyle name="Walutowy 2 3 2 3 2 3 2" xfId="4080"/>
    <cellStyle name="Walutowy 2 3 2 3 2 3 3" xfId="7409"/>
    <cellStyle name="Walutowy 2 3 2 3 2 4" xfId="727"/>
    <cellStyle name="Walutowy 2 3 2 3 2 4 2" xfId="4081"/>
    <cellStyle name="Walutowy 2 3 2 3 2 4 3" xfId="7410"/>
    <cellStyle name="Walutowy 2 3 2 3 2 5" xfId="4078"/>
    <cellStyle name="Walutowy 2 3 2 3 2 6" xfId="7407"/>
    <cellStyle name="Walutowy 2 3 2 3 3" xfId="728"/>
    <cellStyle name="Walutowy 2 3 2 3 3 2" xfId="4082"/>
    <cellStyle name="Walutowy 2 3 2 3 3 3" xfId="7411"/>
    <cellStyle name="Walutowy 2 3 2 3 4" xfId="729"/>
    <cellStyle name="Walutowy 2 3 2 3 4 2" xfId="4083"/>
    <cellStyle name="Walutowy 2 3 2 3 4 3" xfId="7412"/>
    <cellStyle name="Walutowy 2 3 2 3 5" xfId="730"/>
    <cellStyle name="Walutowy 2 3 2 3 5 2" xfId="4084"/>
    <cellStyle name="Walutowy 2 3 2 3 5 3" xfId="7413"/>
    <cellStyle name="Walutowy 2 3 2 3 6" xfId="4077"/>
    <cellStyle name="Walutowy 2 3 2 3 7" xfId="7406"/>
    <cellStyle name="Walutowy 2 3 2 4" xfId="731"/>
    <cellStyle name="Walutowy 2 3 2 4 2" xfId="732"/>
    <cellStyle name="Walutowy 2 3 2 4 2 2" xfId="733"/>
    <cellStyle name="Walutowy 2 3 2 4 2 2 2" xfId="4087"/>
    <cellStyle name="Walutowy 2 3 2 4 2 2 3" xfId="7416"/>
    <cellStyle name="Walutowy 2 3 2 4 2 3" xfId="734"/>
    <cellStyle name="Walutowy 2 3 2 4 2 3 2" xfId="4088"/>
    <cellStyle name="Walutowy 2 3 2 4 2 3 3" xfId="7417"/>
    <cellStyle name="Walutowy 2 3 2 4 2 4" xfId="735"/>
    <cellStyle name="Walutowy 2 3 2 4 2 4 2" xfId="4089"/>
    <cellStyle name="Walutowy 2 3 2 4 2 4 3" xfId="7418"/>
    <cellStyle name="Walutowy 2 3 2 4 2 5" xfId="4086"/>
    <cellStyle name="Walutowy 2 3 2 4 2 6" xfId="7415"/>
    <cellStyle name="Walutowy 2 3 2 4 3" xfId="736"/>
    <cellStyle name="Walutowy 2 3 2 4 3 2" xfId="4090"/>
    <cellStyle name="Walutowy 2 3 2 4 3 3" xfId="7419"/>
    <cellStyle name="Walutowy 2 3 2 4 4" xfId="737"/>
    <cellStyle name="Walutowy 2 3 2 4 4 2" xfId="4091"/>
    <cellStyle name="Walutowy 2 3 2 4 4 3" xfId="7420"/>
    <cellStyle name="Walutowy 2 3 2 4 5" xfId="738"/>
    <cellStyle name="Walutowy 2 3 2 4 5 2" xfId="4092"/>
    <cellStyle name="Walutowy 2 3 2 4 5 3" xfId="7421"/>
    <cellStyle name="Walutowy 2 3 2 4 6" xfId="4085"/>
    <cellStyle name="Walutowy 2 3 2 4 7" xfId="7414"/>
    <cellStyle name="Walutowy 2 3 2 5" xfId="739"/>
    <cellStyle name="Walutowy 2 3 2 5 2" xfId="740"/>
    <cellStyle name="Walutowy 2 3 2 5 2 2" xfId="741"/>
    <cellStyle name="Walutowy 2 3 2 5 2 2 2" xfId="4095"/>
    <cellStyle name="Walutowy 2 3 2 5 2 2 3" xfId="7424"/>
    <cellStyle name="Walutowy 2 3 2 5 2 3" xfId="742"/>
    <cellStyle name="Walutowy 2 3 2 5 2 3 2" xfId="4096"/>
    <cellStyle name="Walutowy 2 3 2 5 2 3 3" xfId="7425"/>
    <cellStyle name="Walutowy 2 3 2 5 2 4" xfId="743"/>
    <cellStyle name="Walutowy 2 3 2 5 2 4 2" xfId="4097"/>
    <cellStyle name="Walutowy 2 3 2 5 2 4 3" xfId="7426"/>
    <cellStyle name="Walutowy 2 3 2 5 2 5" xfId="4094"/>
    <cellStyle name="Walutowy 2 3 2 5 2 6" xfId="7423"/>
    <cellStyle name="Walutowy 2 3 2 5 3" xfId="744"/>
    <cellStyle name="Walutowy 2 3 2 5 3 2" xfId="4098"/>
    <cellStyle name="Walutowy 2 3 2 5 3 3" xfId="7427"/>
    <cellStyle name="Walutowy 2 3 2 5 4" xfId="745"/>
    <cellStyle name="Walutowy 2 3 2 5 4 2" xfId="4099"/>
    <cellStyle name="Walutowy 2 3 2 5 4 3" xfId="7428"/>
    <cellStyle name="Walutowy 2 3 2 5 5" xfId="746"/>
    <cellStyle name="Walutowy 2 3 2 5 5 2" xfId="4100"/>
    <cellStyle name="Walutowy 2 3 2 5 5 3" xfId="7429"/>
    <cellStyle name="Walutowy 2 3 2 5 6" xfId="4093"/>
    <cellStyle name="Walutowy 2 3 2 5 7" xfId="7422"/>
    <cellStyle name="Walutowy 2 3 2 6" xfId="747"/>
    <cellStyle name="Walutowy 2 3 2 6 2" xfId="748"/>
    <cellStyle name="Walutowy 2 3 2 6 2 2" xfId="749"/>
    <cellStyle name="Walutowy 2 3 2 6 2 2 2" xfId="4103"/>
    <cellStyle name="Walutowy 2 3 2 6 2 2 3" xfId="7432"/>
    <cellStyle name="Walutowy 2 3 2 6 2 3" xfId="750"/>
    <cellStyle name="Walutowy 2 3 2 6 2 3 2" xfId="4104"/>
    <cellStyle name="Walutowy 2 3 2 6 2 3 3" xfId="7433"/>
    <cellStyle name="Walutowy 2 3 2 6 2 4" xfId="751"/>
    <cellStyle name="Walutowy 2 3 2 6 2 4 2" xfId="4105"/>
    <cellStyle name="Walutowy 2 3 2 6 2 4 3" xfId="7434"/>
    <cellStyle name="Walutowy 2 3 2 6 2 5" xfId="4102"/>
    <cellStyle name="Walutowy 2 3 2 6 2 6" xfId="7431"/>
    <cellStyle name="Walutowy 2 3 2 6 3" xfId="752"/>
    <cellStyle name="Walutowy 2 3 2 6 3 2" xfId="4106"/>
    <cellStyle name="Walutowy 2 3 2 6 3 3" xfId="7435"/>
    <cellStyle name="Walutowy 2 3 2 6 4" xfId="753"/>
    <cellStyle name="Walutowy 2 3 2 6 4 2" xfId="4107"/>
    <cellStyle name="Walutowy 2 3 2 6 4 3" xfId="7436"/>
    <cellStyle name="Walutowy 2 3 2 6 5" xfId="754"/>
    <cellStyle name="Walutowy 2 3 2 6 5 2" xfId="4108"/>
    <cellStyle name="Walutowy 2 3 2 6 5 3" xfId="7437"/>
    <cellStyle name="Walutowy 2 3 2 6 6" xfId="4101"/>
    <cellStyle name="Walutowy 2 3 2 6 7" xfId="7430"/>
    <cellStyle name="Walutowy 2 3 2 7" xfId="755"/>
    <cellStyle name="Walutowy 2 3 2 7 2" xfId="756"/>
    <cellStyle name="Walutowy 2 3 2 7 2 2" xfId="4110"/>
    <cellStyle name="Walutowy 2 3 2 7 2 3" xfId="7439"/>
    <cellStyle name="Walutowy 2 3 2 7 3" xfId="757"/>
    <cellStyle name="Walutowy 2 3 2 7 3 2" xfId="4111"/>
    <cellStyle name="Walutowy 2 3 2 7 3 3" xfId="7440"/>
    <cellStyle name="Walutowy 2 3 2 7 4" xfId="758"/>
    <cellStyle name="Walutowy 2 3 2 7 4 2" xfId="4112"/>
    <cellStyle name="Walutowy 2 3 2 7 4 3" xfId="7441"/>
    <cellStyle name="Walutowy 2 3 2 7 5" xfId="4109"/>
    <cellStyle name="Walutowy 2 3 2 7 6" xfId="7438"/>
    <cellStyle name="Walutowy 2 3 2 8" xfId="759"/>
    <cellStyle name="Walutowy 2 3 2 8 2" xfId="760"/>
    <cellStyle name="Walutowy 2 3 2 8 2 2" xfId="4114"/>
    <cellStyle name="Walutowy 2 3 2 8 2 3" xfId="7443"/>
    <cellStyle name="Walutowy 2 3 2 8 3" xfId="761"/>
    <cellStyle name="Walutowy 2 3 2 8 3 2" xfId="4115"/>
    <cellStyle name="Walutowy 2 3 2 8 3 3" xfId="7444"/>
    <cellStyle name="Walutowy 2 3 2 8 4" xfId="762"/>
    <cellStyle name="Walutowy 2 3 2 8 4 2" xfId="4116"/>
    <cellStyle name="Walutowy 2 3 2 8 4 3" xfId="7445"/>
    <cellStyle name="Walutowy 2 3 2 8 5" xfId="4113"/>
    <cellStyle name="Walutowy 2 3 2 8 6" xfId="7442"/>
    <cellStyle name="Walutowy 2 3 2 9" xfId="763"/>
    <cellStyle name="Walutowy 2 3 2 9 2" xfId="4117"/>
    <cellStyle name="Walutowy 2 3 2 9 3" xfId="7446"/>
    <cellStyle name="Walutowy 2 3 20" xfId="4021"/>
    <cellStyle name="Walutowy 2 3 21" xfId="7350"/>
    <cellStyle name="Walutowy 2 3 22" xfId="10124"/>
    <cellStyle name="Walutowy 2 3 3" xfId="764"/>
    <cellStyle name="Walutowy 2 3 3 10" xfId="4118"/>
    <cellStyle name="Walutowy 2 3 3 11" xfId="7447"/>
    <cellStyle name="Walutowy 2 3 3 2" xfId="765"/>
    <cellStyle name="Walutowy 2 3 3 2 2" xfId="766"/>
    <cellStyle name="Walutowy 2 3 3 2 2 2" xfId="767"/>
    <cellStyle name="Walutowy 2 3 3 2 2 2 2" xfId="4121"/>
    <cellStyle name="Walutowy 2 3 3 2 2 2 3" xfId="7450"/>
    <cellStyle name="Walutowy 2 3 3 2 2 3" xfId="768"/>
    <cellStyle name="Walutowy 2 3 3 2 2 3 2" xfId="4122"/>
    <cellStyle name="Walutowy 2 3 3 2 2 3 3" xfId="7451"/>
    <cellStyle name="Walutowy 2 3 3 2 2 4" xfId="769"/>
    <cellStyle name="Walutowy 2 3 3 2 2 4 2" xfId="4123"/>
    <cellStyle name="Walutowy 2 3 3 2 2 4 3" xfId="7452"/>
    <cellStyle name="Walutowy 2 3 3 2 2 5" xfId="4120"/>
    <cellStyle name="Walutowy 2 3 3 2 2 6" xfId="7449"/>
    <cellStyle name="Walutowy 2 3 3 2 3" xfId="770"/>
    <cellStyle name="Walutowy 2 3 3 2 3 2" xfId="4124"/>
    <cellStyle name="Walutowy 2 3 3 2 3 3" xfId="7453"/>
    <cellStyle name="Walutowy 2 3 3 2 4" xfId="771"/>
    <cellStyle name="Walutowy 2 3 3 2 4 2" xfId="4125"/>
    <cellStyle name="Walutowy 2 3 3 2 4 3" xfId="7454"/>
    <cellStyle name="Walutowy 2 3 3 2 5" xfId="772"/>
    <cellStyle name="Walutowy 2 3 3 2 5 2" xfId="4126"/>
    <cellStyle name="Walutowy 2 3 3 2 5 3" xfId="7455"/>
    <cellStyle name="Walutowy 2 3 3 2 6" xfId="4119"/>
    <cellStyle name="Walutowy 2 3 3 2 7" xfId="7448"/>
    <cellStyle name="Walutowy 2 3 3 3" xfId="773"/>
    <cellStyle name="Walutowy 2 3 3 3 2" xfId="774"/>
    <cellStyle name="Walutowy 2 3 3 3 2 2" xfId="775"/>
    <cellStyle name="Walutowy 2 3 3 3 2 2 2" xfId="4129"/>
    <cellStyle name="Walutowy 2 3 3 3 2 2 3" xfId="7458"/>
    <cellStyle name="Walutowy 2 3 3 3 2 3" xfId="776"/>
    <cellStyle name="Walutowy 2 3 3 3 2 3 2" xfId="4130"/>
    <cellStyle name="Walutowy 2 3 3 3 2 3 3" xfId="7459"/>
    <cellStyle name="Walutowy 2 3 3 3 2 4" xfId="777"/>
    <cellStyle name="Walutowy 2 3 3 3 2 4 2" xfId="4131"/>
    <cellStyle name="Walutowy 2 3 3 3 2 4 3" xfId="7460"/>
    <cellStyle name="Walutowy 2 3 3 3 2 5" xfId="4128"/>
    <cellStyle name="Walutowy 2 3 3 3 2 6" xfId="7457"/>
    <cellStyle name="Walutowy 2 3 3 3 3" xfId="778"/>
    <cellStyle name="Walutowy 2 3 3 3 3 2" xfId="4132"/>
    <cellStyle name="Walutowy 2 3 3 3 3 3" xfId="7461"/>
    <cellStyle name="Walutowy 2 3 3 3 4" xfId="779"/>
    <cellStyle name="Walutowy 2 3 3 3 4 2" xfId="4133"/>
    <cellStyle name="Walutowy 2 3 3 3 4 3" xfId="7462"/>
    <cellStyle name="Walutowy 2 3 3 3 5" xfId="780"/>
    <cellStyle name="Walutowy 2 3 3 3 5 2" xfId="4134"/>
    <cellStyle name="Walutowy 2 3 3 3 5 3" xfId="7463"/>
    <cellStyle name="Walutowy 2 3 3 3 6" xfId="4127"/>
    <cellStyle name="Walutowy 2 3 3 3 7" xfId="7456"/>
    <cellStyle name="Walutowy 2 3 3 4" xfId="781"/>
    <cellStyle name="Walutowy 2 3 3 4 2" xfId="782"/>
    <cellStyle name="Walutowy 2 3 3 4 2 2" xfId="783"/>
    <cellStyle name="Walutowy 2 3 3 4 2 2 2" xfId="4137"/>
    <cellStyle name="Walutowy 2 3 3 4 2 2 3" xfId="7466"/>
    <cellStyle name="Walutowy 2 3 3 4 2 3" xfId="784"/>
    <cellStyle name="Walutowy 2 3 3 4 2 3 2" xfId="4138"/>
    <cellStyle name="Walutowy 2 3 3 4 2 3 3" xfId="7467"/>
    <cellStyle name="Walutowy 2 3 3 4 2 4" xfId="785"/>
    <cellStyle name="Walutowy 2 3 3 4 2 4 2" xfId="4139"/>
    <cellStyle name="Walutowy 2 3 3 4 2 4 3" xfId="7468"/>
    <cellStyle name="Walutowy 2 3 3 4 2 5" xfId="4136"/>
    <cellStyle name="Walutowy 2 3 3 4 2 6" xfId="7465"/>
    <cellStyle name="Walutowy 2 3 3 4 3" xfId="786"/>
    <cellStyle name="Walutowy 2 3 3 4 3 2" xfId="4140"/>
    <cellStyle name="Walutowy 2 3 3 4 3 3" xfId="7469"/>
    <cellStyle name="Walutowy 2 3 3 4 4" xfId="787"/>
    <cellStyle name="Walutowy 2 3 3 4 4 2" xfId="4141"/>
    <cellStyle name="Walutowy 2 3 3 4 4 3" xfId="7470"/>
    <cellStyle name="Walutowy 2 3 3 4 5" xfId="788"/>
    <cellStyle name="Walutowy 2 3 3 4 5 2" xfId="4142"/>
    <cellStyle name="Walutowy 2 3 3 4 5 3" xfId="7471"/>
    <cellStyle name="Walutowy 2 3 3 4 6" xfId="4135"/>
    <cellStyle name="Walutowy 2 3 3 4 7" xfId="7464"/>
    <cellStyle name="Walutowy 2 3 3 5" xfId="789"/>
    <cellStyle name="Walutowy 2 3 3 5 2" xfId="790"/>
    <cellStyle name="Walutowy 2 3 3 5 2 2" xfId="4144"/>
    <cellStyle name="Walutowy 2 3 3 5 2 3" xfId="7473"/>
    <cellStyle name="Walutowy 2 3 3 5 3" xfId="791"/>
    <cellStyle name="Walutowy 2 3 3 5 3 2" xfId="4145"/>
    <cellStyle name="Walutowy 2 3 3 5 3 3" xfId="7474"/>
    <cellStyle name="Walutowy 2 3 3 5 4" xfId="792"/>
    <cellStyle name="Walutowy 2 3 3 5 4 2" xfId="4146"/>
    <cellStyle name="Walutowy 2 3 3 5 4 3" xfId="7475"/>
    <cellStyle name="Walutowy 2 3 3 5 5" xfId="4143"/>
    <cellStyle name="Walutowy 2 3 3 5 6" xfId="7472"/>
    <cellStyle name="Walutowy 2 3 3 6" xfId="793"/>
    <cellStyle name="Walutowy 2 3 3 6 2" xfId="794"/>
    <cellStyle name="Walutowy 2 3 3 6 2 2" xfId="4148"/>
    <cellStyle name="Walutowy 2 3 3 6 2 3" xfId="7477"/>
    <cellStyle name="Walutowy 2 3 3 6 3" xfId="795"/>
    <cellStyle name="Walutowy 2 3 3 6 3 2" xfId="4149"/>
    <cellStyle name="Walutowy 2 3 3 6 3 3" xfId="7478"/>
    <cellStyle name="Walutowy 2 3 3 6 4" xfId="796"/>
    <cellStyle name="Walutowy 2 3 3 6 4 2" xfId="4150"/>
    <cellStyle name="Walutowy 2 3 3 6 4 3" xfId="7479"/>
    <cellStyle name="Walutowy 2 3 3 6 5" xfId="4147"/>
    <cellStyle name="Walutowy 2 3 3 6 6" xfId="7476"/>
    <cellStyle name="Walutowy 2 3 3 7" xfId="797"/>
    <cellStyle name="Walutowy 2 3 3 7 2" xfId="4151"/>
    <cellStyle name="Walutowy 2 3 3 7 3" xfId="7480"/>
    <cellStyle name="Walutowy 2 3 3 8" xfId="798"/>
    <cellStyle name="Walutowy 2 3 3 8 2" xfId="4152"/>
    <cellStyle name="Walutowy 2 3 3 8 3" xfId="7481"/>
    <cellStyle name="Walutowy 2 3 3 9" xfId="799"/>
    <cellStyle name="Walutowy 2 3 3 9 2" xfId="4153"/>
    <cellStyle name="Walutowy 2 3 3 9 3" xfId="7482"/>
    <cellStyle name="Walutowy 2 3 4" xfId="800"/>
    <cellStyle name="Walutowy 2 3 4 2" xfId="801"/>
    <cellStyle name="Walutowy 2 3 4 2 2" xfId="802"/>
    <cellStyle name="Walutowy 2 3 4 2 2 2" xfId="4156"/>
    <cellStyle name="Walutowy 2 3 4 2 2 3" xfId="7485"/>
    <cellStyle name="Walutowy 2 3 4 2 3" xfId="803"/>
    <cellStyle name="Walutowy 2 3 4 2 3 2" xfId="4157"/>
    <cellStyle name="Walutowy 2 3 4 2 3 3" xfId="7486"/>
    <cellStyle name="Walutowy 2 3 4 2 4" xfId="804"/>
    <cellStyle name="Walutowy 2 3 4 2 4 2" xfId="4158"/>
    <cellStyle name="Walutowy 2 3 4 2 4 3" xfId="7487"/>
    <cellStyle name="Walutowy 2 3 4 2 5" xfId="4155"/>
    <cellStyle name="Walutowy 2 3 4 2 6" xfId="7484"/>
    <cellStyle name="Walutowy 2 3 4 3" xfId="805"/>
    <cellStyle name="Walutowy 2 3 4 3 2" xfId="4159"/>
    <cellStyle name="Walutowy 2 3 4 3 3" xfId="7488"/>
    <cellStyle name="Walutowy 2 3 4 4" xfId="806"/>
    <cellStyle name="Walutowy 2 3 4 4 2" xfId="4160"/>
    <cellStyle name="Walutowy 2 3 4 4 3" xfId="7489"/>
    <cellStyle name="Walutowy 2 3 4 5" xfId="807"/>
    <cellStyle name="Walutowy 2 3 4 5 2" xfId="4161"/>
    <cellStyle name="Walutowy 2 3 4 5 3" xfId="7490"/>
    <cellStyle name="Walutowy 2 3 4 6" xfId="4154"/>
    <cellStyle name="Walutowy 2 3 4 7" xfId="7483"/>
    <cellStyle name="Walutowy 2 3 5" xfId="808"/>
    <cellStyle name="Walutowy 2 3 5 2" xfId="809"/>
    <cellStyle name="Walutowy 2 3 5 2 2" xfId="810"/>
    <cellStyle name="Walutowy 2 3 5 2 2 2" xfId="4164"/>
    <cellStyle name="Walutowy 2 3 5 2 2 3" xfId="7493"/>
    <cellStyle name="Walutowy 2 3 5 2 3" xfId="811"/>
    <cellStyle name="Walutowy 2 3 5 2 3 2" xfId="4165"/>
    <cellStyle name="Walutowy 2 3 5 2 3 3" xfId="7494"/>
    <cellStyle name="Walutowy 2 3 5 2 4" xfId="812"/>
    <cellStyle name="Walutowy 2 3 5 2 4 2" xfId="4166"/>
    <cellStyle name="Walutowy 2 3 5 2 4 3" xfId="7495"/>
    <cellStyle name="Walutowy 2 3 5 2 5" xfId="4163"/>
    <cellStyle name="Walutowy 2 3 5 2 6" xfId="7492"/>
    <cellStyle name="Walutowy 2 3 5 3" xfId="813"/>
    <cellStyle name="Walutowy 2 3 5 3 2" xfId="4167"/>
    <cellStyle name="Walutowy 2 3 5 3 3" xfId="7496"/>
    <cellStyle name="Walutowy 2 3 5 4" xfId="814"/>
    <cellStyle name="Walutowy 2 3 5 4 2" xfId="4168"/>
    <cellStyle name="Walutowy 2 3 5 4 3" xfId="7497"/>
    <cellStyle name="Walutowy 2 3 5 5" xfId="815"/>
    <cellStyle name="Walutowy 2 3 5 5 2" xfId="4169"/>
    <cellStyle name="Walutowy 2 3 5 5 3" xfId="7498"/>
    <cellStyle name="Walutowy 2 3 5 6" xfId="4162"/>
    <cellStyle name="Walutowy 2 3 5 7" xfId="7491"/>
    <cellStyle name="Walutowy 2 3 6" xfId="816"/>
    <cellStyle name="Walutowy 2 3 6 2" xfId="817"/>
    <cellStyle name="Walutowy 2 3 6 2 2" xfId="818"/>
    <cellStyle name="Walutowy 2 3 6 2 2 2" xfId="4172"/>
    <cellStyle name="Walutowy 2 3 6 2 2 3" xfId="7501"/>
    <cellStyle name="Walutowy 2 3 6 2 3" xfId="819"/>
    <cellStyle name="Walutowy 2 3 6 2 3 2" xfId="4173"/>
    <cellStyle name="Walutowy 2 3 6 2 3 3" xfId="7502"/>
    <cellStyle name="Walutowy 2 3 6 2 4" xfId="820"/>
    <cellStyle name="Walutowy 2 3 6 2 4 2" xfId="4174"/>
    <cellStyle name="Walutowy 2 3 6 2 4 3" xfId="7503"/>
    <cellStyle name="Walutowy 2 3 6 2 5" xfId="4171"/>
    <cellStyle name="Walutowy 2 3 6 2 6" xfId="7500"/>
    <cellStyle name="Walutowy 2 3 6 3" xfId="821"/>
    <cellStyle name="Walutowy 2 3 6 3 2" xfId="4175"/>
    <cellStyle name="Walutowy 2 3 6 3 3" xfId="7504"/>
    <cellStyle name="Walutowy 2 3 6 4" xfId="822"/>
    <cellStyle name="Walutowy 2 3 6 4 2" xfId="4176"/>
    <cellStyle name="Walutowy 2 3 6 4 3" xfId="7505"/>
    <cellStyle name="Walutowy 2 3 6 5" xfId="823"/>
    <cellStyle name="Walutowy 2 3 6 5 2" xfId="4177"/>
    <cellStyle name="Walutowy 2 3 6 5 3" xfId="7506"/>
    <cellStyle name="Walutowy 2 3 6 6" xfId="4170"/>
    <cellStyle name="Walutowy 2 3 6 7" xfId="7499"/>
    <cellStyle name="Walutowy 2 3 7" xfId="824"/>
    <cellStyle name="Walutowy 2 3 7 2" xfId="825"/>
    <cellStyle name="Walutowy 2 3 7 2 2" xfId="826"/>
    <cellStyle name="Walutowy 2 3 7 2 2 2" xfId="4180"/>
    <cellStyle name="Walutowy 2 3 7 2 2 3" xfId="7509"/>
    <cellStyle name="Walutowy 2 3 7 2 3" xfId="827"/>
    <cellStyle name="Walutowy 2 3 7 2 3 2" xfId="4181"/>
    <cellStyle name="Walutowy 2 3 7 2 3 3" xfId="7510"/>
    <cellStyle name="Walutowy 2 3 7 2 4" xfId="828"/>
    <cellStyle name="Walutowy 2 3 7 2 4 2" xfId="4182"/>
    <cellStyle name="Walutowy 2 3 7 2 4 3" xfId="7511"/>
    <cellStyle name="Walutowy 2 3 7 2 5" xfId="4179"/>
    <cellStyle name="Walutowy 2 3 7 2 6" xfId="7508"/>
    <cellStyle name="Walutowy 2 3 7 3" xfId="829"/>
    <cellStyle name="Walutowy 2 3 7 3 2" xfId="4183"/>
    <cellStyle name="Walutowy 2 3 7 3 3" xfId="7512"/>
    <cellStyle name="Walutowy 2 3 7 4" xfId="830"/>
    <cellStyle name="Walutowy 2 3 7 4 2" xfId="4184"/>
    <cellStyle name="Walutowy 2 3 7 4 3" xfId="7513"/>
    <cellStyle name="Walutowy 2 3 7 5" xfId="831"/>
    <cellStyle name="Walutowy 2 3 7 5 2" xfId="4185"/>
    <cellStyle name="Walutowy 2 3 7 5 3" xfId="7514"/>
    <cellStyle name="Walutowy 2 3 7 6" xfId="4178"/>
    <cellStyle name="Walutowy 2 3 7 7" xfId="7507"/>
    <cellStyle name="Walutowy 2 3 8" xfId="832"/>
    <cellStyle name="Walutowy 2 3 8 2" xfId="833"/>
    <cellStyle name="Walutowy 2 3 8 2 2" xfId="834"/>
    <cellStyle name="Walutowy 2 3 8 2 2 2" xfId="4188"/>
    <cellStyle name="Walutowy 2 3 8 2 2 3" xfId="7517"/>
    <cellStyle name="Walutowy 2 3 8 2 3" xfId="835"/>
    <cellStyle name="Walutowy 2 3 8 2 3 2" xfId="4189"/>
    <cellStyle name="Walutowy 2 3 8 2 3 3" xfId="7518"/>
    <cellStyle name="Walutowy 2 3 8 2 4" xfId="836"/>
    <cellStyle name="Walutowy 2 3 8 2 4 2" xfId="4190"/>
    <cellStyle name="Walutowy 2 3 8 2 4 3" xfId="7519"/>
    <cellStyle name="Walutowy 2 3 8 2 5" xfId="4187"/>
    <cellStyle name="Walutowy 2 3 8 2 6" xfId="7516"/>
    <cellStyle name="Walutowy 2 3 8 3" xfId="837"/>
    <cellStyle name="Walutowy 2 3 8 3 2" xfId="4191"/>
    <cellStyle name="Walutowy 2 3 8 3 3" xfId="7520"/>
    <cellStyle name="Walutowy 2 3 8 4" xfId="838"/>
    <cellStyle name="Walutowy 2 3 8 4 2" xfId="4192"/>
    <cellStyle name="Walutowy 2 3 8 4 3" xfId="7521"/>
    <cellStyle name="Walutowy 2 3 8 5" xfId="839"/>
    <cellStyle name="Walutowy 2 3 8 5 2" xfId="4193"/>
    <cellStyle name="Walutowy 2 3 8 5 3" xfId="7522"/>
    <cellStyle name="Walutowy 2 3 8 6" xfId="4186"/>
    <cellStyle name="Walutowy 2 3 8 7" xfId="7515"/>
    <cellStyle name="Walutowy 2 3 9" xfId="840"/>
    <cellStyle name="Walutowy 2 3 9 2" xfId="841"/>
    <cellStyle name="Walutowy 2 3 9 2 2" xfId="842"/>
    <cellStyle name="Walutowy 2 3 9 2 2 2" xfId="4196"/>
    <cellStyle name="Walutowy 2 3 9 2 2 3" xfId="7525"/>
    <cellStyle name="Walutowy 2 3 9 2 3" xfId="843"/>
    <cellStyle name="Walutowy 2 3 9 2 3 2" xfId="4197"/>
    <cellStyle name="Walutowy 2 3 9 2 3 3" xfId="7526"/>
    <cellStyle name="Walutowy 2 3 9 2 4" xfId="844"/>
    <cellStyle name="Walutowy 2 3 9 2 4 2" xfId="4198"/>
    <cellStyle name="Walutowy 2 3 9 2 4 3" xfId="7527"/>
    <cellStyle name="Walutowy 2 3 9 2 5" xfId="4195"/>
    <cellStyle name="Walutowy 2 3 9 2 6" xfId="7524"/>
    <cellStyle name="Walutowy 2 3 9 3" xfId="845"/>
    <cellStyle name="Walutowy 2 3 9 3 2" xfId="4199"/>
    <cellStyle name="Walutowy 2 3 9 3 3" xfId="7528"/>
    <cellStyle name="Walutowy 2 3 9 4" xfId="846"/>
    <cellStyle name="Walutowy 2 3 9 4 2" xfId="4200"/>
    <cellStyle name="Walutowy 2 3 9 4 3" xfId="7529"/>
    <cellStyle name="Walutowy 2 3 9 5" xfId="847"/>
    <cellStyle name="Walutowy 2 3 9 5 2" xfId="4201"/>
    <cellStyle name="Walutowy 2 3 9 5 3" xfId="7530"/>
    <cellStyle name="Walutowy 2 3 9 6" xfId="4194"/>
    <cellStyle name="Walutowy 2 3 9 7" xfId="7523"/>
    <cellStyle name="Walutowy 2 4" xfId="848"/>
    <cellStyle name="Walutowy 2 4 10" xfId="849"/>
    <cellStyle name="Walutowy 2 4 10 2" xfId="850"/>
    <cellStyle name="Walutowy 2 4 10 2 2" xfId="851"/>
    <cellStyle name="Walutowy 2 4 10 2 2 2" xfId="4205"/>
    <cellStyle name="Walutowy 2 4 10 2 2 3" xfId="7534"/>
    <cellStyle name="Walutowy 2 4 10 2 3" xfId="852"/>
    <cellStyle name="Walutowy 2 4 10 2 3 2" xfId="4206"/>
    <cellStyle name="Walutowy 2 4 10 2 3 3" xfId="7535"/>
    <cellStyle name="Walutowy 2 4 10 2 4" xfId="853"/>
    <cellStyle name="Walutowy 2 4 10 2 4 2" xfId="4207"/>
    <cellStyle name="Walutowy 2 4 10 2 4 3" xfId="7536"/>
    <cellStyle name="Walutowy 2 4 10 2 5" xfId="4204"/>
    <cellStyle name="Walutowy 2 4 10 2 6" xfId="7533"/>
    <cellStyle name="Walutowy 2 4 10 3" xfId="854"/>
    <cellStyle name="Walutowy 2 4 10 3 2" xfId="4208"/>
    <cellStyle name="Walutowy 2 4 10 3 3" xfId="7537"/>
    <cellStyle name="Walutowy 2 4 10 4" xfId="855"/>
    <cellStyle name="Walutowy 2 4 10 4 2" xfId="4209"/>
    <cellStyle name="Walutowy 2 4 10 4 3" xfId="7538"/>
    <cellStyle name="Walutowy 2 4 10 5" xfId="856"/>
    <cellStyle name="Walutowy 2 4 10 5 2" xfId="4210"/>
    <cellStyle name="Walutowy 2 4 10 5 3" xfId="7539"/>
    <cellStyle name="Walutowy 2 4 10 6" xfId="4203"/>
    <cellStyle name="Walutowy 2 4 10 7" xfId="7532"/>
    <cellStyle name="Walutowy 2 4 11" xfId="857"/>
    <cellStyle name="Walutowy 2 4 11 2" xfId="858"/>
    <cellStyle name="Walutowy 2 4 11 2 2" xfId="859"/>
    <cellStyle name="Walutowy 2 4 11 2 2 2" xfId="4213"/>
    <cellStyle name="Walutowy 2 4 11 2 2 3" xfId="7542"/>
    <cellStyle name="Walutowy 2 4 11 2 3" xfId="860"/>
    <cellStyle name="Walutowy 2 4 11 2 3 2" xfId="4214"/>
    <cellStyle name="Walutowy 2 4 11 2 3 3" xfId="7543"/>
    <cellStyle name="Walutowy 2 4 11 2 4" xfId="861"/>
    <cellStyle name="Walutowy 2 4 11 2 4 2" xfId="4215"/>
    <cellStyle name="Walutowy 2 4 11 2 4 3" xfId="7544"/>
    <cellStyle name="Walutowy 2 4 11 2 5" xfId="4212"/>
    <cellStyle name="Walutowy 2 4 11 2 6" xfId="7541"/>
    <cellStyle name="Walutowy 2 4 11 3" xfId="862"/>
    <cellStyle name="Walutowy 2 4 11 3 2" xfId="4216"/>
    <cellStyle name="Walutowy 2 4 11 3 3" xfId="7545"/>
    <cellStyle name="Walutowy 2 4 11 4" xfId="863"/>
    <cellStyle name="Walutowy 2 4 11 4 2" xfId="4217"/>
    <cellStyle name="Walutowy 2 4 11 4 3" xfId="7546"/>
    <cellStyle name="Walutowy 2 4 11 5" xfId="864"/>
    <cellStyle name="Walutowy 2 4 11 5 2" xfId="4218"/>
    <cellStyle name="Walutowy 2 4 11 5 3" xfId="7547"/>
    <cellStyle name="Walutowy 2 4 11 6" xfId="4211"/>
    <cellStyle name="Walutowy 2 4 11 7" xfId="7540"/>
    <cellStyle name="Walutowy 2 4 12" xfId="865"/>
    <cellStyle name="Walutowy 2 4 12 2" xfId="866"/>
    <cellStyle name="Walutowy 2 4 12 2 2" xfId="867"/>
    <cellStyle name="Walutowy 2 4 12 2 2 2" xfId="4221"/>
    <cellStyle name="Walutowy 2 4 12 2 2 3" xfId="7550"/>
    <cellStyle name="Walutowy 2 4 12 2 3" xfId="868"/>
    <cellStyle name="Walutowy 2 4 12 2 3 2" xfId="4222"/>
    <cellStyle name="Walutowy 2 4 12 2 3 3" xfId="7551"/>
    <cellStyle name="Walutowy 2 4 12 2 4" xfId="869"/>
    <cellStyle name="Walutowy 2 4 12 2 4 2" xfId="4223"/>
    <cellStyle name="Walutowy 2 4 12 2 4 3" xfId="7552"/>
    <cellStyle name="Walutowy 2 4 12 2 5" xfId="4220"/>
    <cellStyle name="Walutowy 2 4 12 2 6" xfId="7549"/>
    <cellStyle name="Walutowy 2 4 12 3" xfId="870"/>
    <cellStyle name="Walutowy 2 4 12 3 2" xfId="4224"/>
    <cellStyle name="Walutowy 2 4 12 3 3" xfId="7553"/>
    <cellStyle name="Walutowy 2 4 12 4" xfId="871"/>
    <cellStyle name="Walutowy 2 4 12 4 2" xfId="4225"/>
    <cellStyle name="Walutowy 2 4 12 4 3" xfId="7554"/>
    <cellStyle name="Walutowy 2 4 12 5" xfId="872"/>
    <cellStyle name="Walutowy 2 4 12 5 2" xfId="4226"/>
    <cellStyle name="Walutowy 2 4 12 5 3" xfId="7555"/>
    <cellStyle name="Walutowy 2 4 12 6" xfId="4219"/>
    <cellStyle name="Walutowy 2 4 12 7" xfId="7548"/>
    <cellStyle name="Walutowy 2 4 13" xfId="873"/>
    <cellStyle name="Walutowy 2 4 13 2" xfId="874"/>
    <cellStyle name="Walutowy 2 4 13 2 2" xfId="875"/>
    <cellStyle name="Walutowy 2 4 13 2 2 2" xfId="4229"/>
    <cellStyle name="Walutowy 2 4 13 2 2 3" xfId="7558"/>
    <cellStyle name="Walutowy 2 4 13 2 3" xfId="876"/>
    <cellStyle name="Walutowy 2 4 13 2 3 2" xfId="4230"/>
    <cellStyle name="Walutowy 2 4 13 2 3 3" xfId="7559"/>
    <cellStyle name="Walutowy 2 4 13 2 4" xfId="877"/>
    <cellStyle name="Walutowy 2 4 13 2 4 2" xfId="4231"/>
    <cellStyle name="Walutowy 2 4 13 2 4 3" xfId="7560"/>
    <cellStyle name="Walutowy 2 4 13 2 5" xfId="4228"/>
    <cellStyle name="Walutowy 2 4 13 2 6" xfId="7557"/>
    <cellStyle name="Walutowy 2 4 13 3" xfId="878"/>
    <cellStyle name="Walutowy 2 4 13 3 2" xfId="4232"/>
    <cellStyle name="Walutowy 2 4 13 3 3" xfId="7561"/>
    <cellStyle name="Walutowy 2 4 13 4" xfId="879"/>
    <cellStyle name="Walutowy 2 4 13 4 2" xfId="4233"/>
    <cellStyle name="Walutowy 2 4 13 4 3" xfId="7562"/>
    <cellStyle name="Walutowy 2 4 13 5" xfId="880"/>
    <cellStyle name="Walutowy 2 4 13 5 2" xfId="4234"/>
    <cellStyle name="Walutowy 2 4 13 5 3" xfId="7563"/>
    <cellStyle name="Walutowy 2 4 13 6" xfId="4227"/>
    <cellStyle name="Walutowy 2 4 13 7" xfId="7556"/>
    <cellStyle name="Walutowy 2 4 14" xfId="881"/>
    <cellStyle name="Walutowy 2 4 14 2" xfId="882"/>
    <cellStyle name="Walutowy 2 4 14 2 2" xfId="4236"/>
    <cellStyle name="Walutowy 2 4 14 2 3" xfId="7565"/>
    <cellStyle name="Walutowy 2 4 14 3" xfId="883"/>
    <cellStyle name="Walutowy 2 4 14 3 2" xfId="4237"/>
    <cellStyle name="Walutowy 2 4 14 3 3" xfId="7566"/>
    <cellStyle name="Walutowy 2 4 14 4" xfId="884"/>
    <cellStyle name="Walutowy 2 4 14 4 2" xfId="4238"/>
    <cellStyle name="Walutowy 2 4 14 4 3" xfId="7567"/>
    <cellStyle name="Walutowy 2 4 14 5" xfId="4235"/>
    <cellStyle name="Walutowy 2 4 14 6" xfId="7564"/>
    <cellStyle name="Walutowy 2 4 15" xfId="885"/>
    <cellStyle name="Walutowy 2 4 15 2" xfId="886"/>
    <cellStyle name="Walutowy 2 4 15 2 2" xfId="4240"/>
    <cellStyle name="Walutowy 2 4 15 2 3" xfId="7569"/>
    <cellStyle name="Walutowy 2 4 15 3" xfId="887"/>
    <cellStyle name="Walutowy 2 4 15 3 2" xfId="4241"/>
    <cellStyle name="Walutowy 2 4 15 3 3" xfId="7570"/>
    <cellStyle name="Walutowy 2 4 15 4" xfId="888"/>
    <cellStyle name="Walutowy 2 4 15 4 2" xfId="4242"/>
    <cellStyle name="Walutowy 2 4 15 4 3" xfId="7571"/>
    <cellStyle name="Walutowy 2 4 15 5" xfId="4243"/>
    <cellStyle name="Walutowy 2 4 15 5 2" xfId="7572"/>
    <cellStyle name="Walutowy 2 4 15 6" xfId="4239"/>
    <cellStyle name="Walutowy 2 4 15 7" xfId="7568"/>
    <cellStyle name="Walutowy 2 4 16" xfId="889"/>
    <cellStyle name="Walutowy 2 4 16 2" xfId="4245"/>
    <cellStyle name="Walutowy 2 4 16 2 2" xfId="7574"/>
    <cellStyle name="Walutowy 2 4 16 3" xfId="4244"/>
    <cellStyle name="Walutowy 2 4 16 4" xfId="7573"/>
    <cellStyle name="Walutowy 2 4 17" xfId="890"/>
    <cellStyle name="Walutowy 2 4 17 2" xfId="4247"/>
    <cellStyle name="Walutowy 2 4 17 2 2" xfId="7576"/>
    <cellStyle name="Walutowy 2 4 17 3" xfId="4246"/>
    <cellStyle name="Walutowy 2 4 17 4" xfId="7575"/>
    <cellStyle name="Walutowy 2 4 18" xfId="891"/>
    <cellStyle name="Walutowy 2 4 18 2" xfId="4249"/>
    <cellStyle name="Walutowy 2 4 18 2 2" xfId="7578"/>
    <cellStyle name="Walutowy 2 4 18 3" xfId="4248"/>
    <cellStyle name="Walutowy 2 4 18 4" xfId="7577"/>
    <cellStyle name="Walutowy 2 4 19" xfId="4250"/>
    <cellStyle name="Walutowy 2 4 19 2" xfId="7579"/>
    <cellStyle name="Walutowy 2 4 2" xfId="892"/>
    <cellStyle name="Walutowy 2 4 2 10" xfId="893"/>
    <cellStyle name="Walutowy 2 4 2 10 2" xfId="4252"/>
    <cellStyle name="Walutowy 2 4 2 10 3" xfId="7581"/>
    <cellStyle name="Walutowy 2 4 2 11" xfId="894"/>
    <cellStyle name="Walutowy 2 4 2 11 2" xfId="4253"/>
    <cellStyle name="Walutowy 2 4 2 11 3" xfId="7582"/>
    <cellStyle name="Walutowy 2 4 2 12" xfId="4251"/>
    <cellStyle name="Walutowy 2 4 2 13" xfId="7580"/>
    <cellStyle name="Walutowy 2 4 2 2" xfId="895"/>
    <cellStyle name="Walutowy 2 4 2 2 2" xfId="896"/>
    <cellStyle name="Walutowy 2 4 2 2 2 2" xfId="897"/>
    <cellStyle name="Walutowy 2 4 2 2 2 2 2" xfId="4256"/>
    <cellStyle name="Walutowy 2 4 2 2 2 2 3" xfId="7585"/>
    <cellStyle name="Walutowy 2 4 2 2 2 3" xfId="898"/>
    <cellStyle name="Walutowy 2 4 2 2 2 3 2" xfId="4257"/>
    <cellStyle name="Walutowy 2 4 2 2 2 3 3" xfId="7586"/>
    <cellStyle name="Walutowy 2 4 2 2 2 4" xfId="899"/>
    <cellStyle name="Walutowy 2 4 2 2 2 4 2" xfId="4258"/>
    <cellStyle name="Walutowy 2 4 2 2 2 4 3" xfId="7587"/>
    <cellStyle name="Walutowy 2 4 2 2 2 5" xfId="4255"/>
    <cellStyle name="Walutowy 2 4 2 2 2 6" xfId="7584"/>
    <cellStyle name="Walutowy 2 4 2 2 3" xfId="900"/>
    <cellStyle name="Walutowy 2 4 2 2 3 2" xfId="4259"/>
    <cellStyle name="Walutowy 2 4 2 2 3 3" xfId="7588"/>
    <cellStyle name="Walutowy 2 4 2 2 4" xfId="901"/>
    <cellStyle name="Walutowy 2 4 2 2 4 2" xfId="4260"/>
    <cellStyle name="Walutowy 2 4 2 2 4 3" xfId="7589"/>
    <cellStyle name="Walutowy 2 4 2 2 5" xfId="902"/>
    <cellStyle name="Walutowy 2 4 2 2 5 2" xfId="4261"/>
    <cellStyle name="Walutowy 2 4 2 2 5 3" xfId="7590"/>
    <cellStyle name="Walutowy 2 4 2 2 6" xfId="4254"/>
    <cellStyle name="Walutowy 2 4 2 2 7" xfId="7583"/>
    <cellStyle name="Walutowy 2 4 2 3" xfId="903"/>
    <cellStyle name="Walutowy 2 4 2 3 2" xfId="904"/>
    <cellStyle name="Walutowy 2 4 2 3 2 2" xfId="905"/>
    <cellStyle name="Walutowy 2 4 2 3 2 2 2" xfId="4264"/>
    <cellStyle name="Walutowy 2 4 2 3 2 2 3" xfId="7593"/>
    <cellStyle name="Walutowy 2 4 2 3 2 3" xfId="906"/>
    <cellStyle name="Walutowy 2 4 2 3 2 3 2" xfId="4265"/>
    <cellStyle name="Walutowy 2 4 2 3 2 3 3" xfId="7594"/>
    <cellStyle name="Walutowy 2 4 2 3 2 4" xfId="907"/>
    <cellStyle name="Walutowy 2 4 2 3 2 4 2" xfId="4266"/>
    <cellStyle name="Walutowy 2 4 2 3 2 4 3" xfId="7595"/>
    <cellStyle name="Walutowy 2 4 2 3 2 5" xfId="4263"/>
    <cellStyle name="Walutowy 2 4 2 3 2 6" xfId="7592"/>
    <cellStyle name="Walutowy 2 4 2 3 3" xfId="908"/>
    <cellStyle name="Walutowy 2 4 2 3 3 2" xfId="4267"/>
    <cellStyle name="Walutowy 2 4 2 3 3 3" xfId="7596"/>
    <cellStyle name="Walutowy 2 4 2 3 4" xfId="909"/>
    <cellStyle name="Walutowy 2 4 2 3 4 2" xfId="4268"/>
    <cellStyle name="Walutowy 2 4 2 3 4 3" xfId="7597"/>
    <cellStyle name="Walutowy 2 4 2 3 5" xfId="910"/>
    <cellStyle name="Walutowy 2 4 2 3 5 2" xfId="4269"/>
    <cellStyle name="Walutowy 2 4 2 3 5 3" xfId="7598"/>
    <cellStyle name="Walutowy 2 4 2 3 6" xfId="4262"/>
    <cellStyle name="Walutowy 2 4 2 3 7" xfId="7591"/>
    <cellStyle name="Walutowy 2 4 2 4" xfId="911"/>
    <cellStyle name="Walutowy 2 4 2 4 2" xfId="912"/>
    <cellStyle name="Walutowy 2 4 2 4 2 2" xfId="913"/>
    <cellStyle name="Walutowy 2 4 2 4 2 2 2" xfId="4272"/>
    <cellStyle name="Walutowy 2 4 2 4 2 2 3" xfId="7601"/>
    <cellStyle name="Walutowy 2 4 2 4 2 3" xfId="914"/>
    <cellStyle name="Walutowy 2 4 2 4 2 3 2" xfId="4273"/>
    <cellStyle name="Walutowy 2 4 2 4 2 3 3" xfId="7602"/>
    <cellStyle name="Walutowy 2 4 2 4 2 4" xfId="915"/>
    <cellStyle name="Walutowy 2 4 2 4 2 4 2" xfId="4274"/>
    <cellStyle name="Walutowy 2 4 2 4 2 4 3" xfId="7603"/>
    <cellStyle name="Walutowy 2 4 2 4 2 5" xfId="4271"/>
    <cellStyle name="Walutowy 2 4 2 4 2 6" xfId="7600"/>
    <cellStyle name="Walutowy 2 4 2 4 3" xfId="916"/>
    <cellStyle name="Walutowy 2 4 2 4 3 2" xfId="4275"/>
    <cellStyle name="Walutowy 2 4 2 4 3 3" xfId="7604"/>
    <cellStyle name="Walutowy 2 4 2 4 4" xfId="917"/>
    <cellStyle name="Walutowy 2 4 2 4 4 2" xfId="4276"/>
    <cellStyle name="Walutowy 2 4 2 4 4 3" xfId="7605"/>
    <cellStyle name="Walutowy 2 4 2 4 5" xfId="918"/>
    <cellStyle name="Walutowy 2 4 2 4 5 2" xfId="4277"/>
    <cellStyle name="Walutowy 2 4 2 4 5 3" xfId="7606"/>
    <cellStyle name="Walutowy 2 4 2 4 6" xfId="4270"/>
    <cellStyle name="Walutowy 2 4 2 4 7" xfId="7599"/>
    <cellStyle name="Walutowy 2 4 2 5" xfId="919"/>
    <cellStyle name="Walutowy 2 4 2 5 2" xfId="920"/>
    <cellStyle name="Walutowy 2 4 2 5 2 2" xfId="921"/>
    <cellStyle name="Walutowy 2 4 2 5 2 2 2" xfId="4280"/>
    <cellStyle name="Walutowy 2 4 2 5 2 2 3" xfId="7609"/>
    <cellStyle name="Walutowy 2 4 2 5 2 3" xfId="922"/>
    <cellStyle name="Walutowy 2 4 2 5 2 3 2" xfId="4281"/>
    <cellStyle name="Walutowy 2 4 2 5 2 3 3" xfId="7610"/>
    <cellStyle name="Walutowy 2 4 2 5 2 4" xfId="923"/>
    <cellStyle name="Walutowy 2 4 2 5 2 4 2" xfId="4282"/>
    <cellStyle name="Walutowy 2 4 2 5 2 4 3" xfId="7611"/>
    <cellStyle name="Walutowy 2 4 2 5 2 5" xfId="4279"/>
    <cellStyle name="Walutowy 2 4 2 5 2 6" xfId="7608"/>
    <cellStyle name="Walutowy 2 4 2 5 3" xfId="924"/>
    <cellStyle name="Walutowy 2 4 2 5 3 2" xfId="4283"/>
    <cellStyle name="Walutowy 2 4 2 5 3 3" xfId="7612"/>
    <cellStyle name="Walutowy 2 4 2 5 4" xfId="925"/>
    <cellStyle name="Walutowy 2 4 2 5 4 2" xfId="4284"/>
    <cellStyle name="Walutowy 2 4 2 5 4 3" xfId="7613"/>
    <cellStyle name="Walutowy 2 4 2 5 5" xfId="926"/>
    <cellStyle name="Walutowy 2 4 2 5 5 2" xfId="4285"/>
    <cellStyle name="Walutowy 2 4 2 5 5 3" xfId="7614"/>
    <cellStyle name="Walutowy 2 4 2 5 6" xfId="4278"/>
    <cellStyle name="Walutowy 2 4 2 5 7" xfId="7607"/>
    <cellStyle name="Walutowy 2 4 2 6" xfId="927"/>
    <cellStyle name="Walutowy 2 4 2 6 2" xfId="928"/>
    <cellStyle name="Walutowy 2 4 2 6 2 2" xfId="929"/>
    <cellStyle name="Walutowy 2 4 2 6 2 2 2" xfId="4288"/>
    <cellStyle name="Walutowy 2 4 2 6 2 2 3" xfId="7617"/>
    <cellStyle name="Walutowy 2 4 2 6 2 3" xfId="930"/>
    <cellStyle name="Walutowy 2 4 2 6 2 3 2" xfId="4289"/>
    <cellStyle name="Walutowy 2 4 2 6 2 3 3" xfId="7618"/>
    <cellStyle name="Walutowy 2 4 2 6 2 4" xfId="931"/>
    <cellStyle name="Walutowy 2 4 2 6 2 4 2" xfId="4290"/>
    <cellStyle name="Walutowy 2 4 2 6 2 4 3" xfId="7619"/>
    <cellStyle name="Walutowy 2 4 2 6 2 5" xfId="4287"/>
    <cellStyle name="Walutowy 2 4 2 6 2 6" xfId="7616"/>
    <cellStyle name="Walutowy 2 4 2 6 3" xfId="932"/>
    <cellStyle name="Walutowy 2 4 2 6 3 2" xfId="4291"/>
    <cellStyle name="Walutowy 2 4 2 6 3 3" xfId="7620"/>
    <cellStyle name="Walutowy 2 4 2 6 4" xfId="933"/>
    <cellStyle name="Walutowy 2 4 2 6 4 2" xfId="4292"/>
    <cellStyle name="Walutowy 2 4 2 6 4 3" xfId="7621"/>
    <cellStyle name="Walutowy 2 4 2 6 5" xfId="934"/>
    <cellStyle name="Walutowy 2 4 2 6 5 2" xfId="4293"/>
    <cellStyle name="Walutowy 2 4 2 6 5 3" xfId="7622"/>
    <cellStyle name="Walutowy 2 4 2 6 6" xfId="4286"/>
    <cellStyle name="Walutowy 2 4 2 6 7" xfId="7615"/>
    <cellStyle name="Walutowy 2 4 2 7" xfId="935"/>
    <cellStyle name="Walutowy 2 4 2 7 2" xfId="936"/>
    <cellStyle name="Walutowy 2 4 2 7 2 2" xfId="4295"/>
    <cellStyle name="Walutowy 2 4 2 7 2 3" xfId="7624"/>
    <cellStyle name="Walutowy 2 4 2 7 3" xfId="937"/>
    <cellStyle name="Walutowy 2 4 2 7 3 2" xfId="4296"/>
    <cellStyle name="Walutowy 2 4 2 7 3 3" xfId="7625"/>
    <cellStyle name="Walutowy 2 4 2 7 4" xfId="938"/>
    <cellStyle name="Walutowy 2 4 2 7 4 2" xfId="4297"/>
    <cellStyle name="Walutowy 2 4 2 7 4 3" xfId="7626"/>
    <cellStyle name="Walutowy 2 4 2 7 5" xfId="4294"/>
    <cellStyle name="Walutowy 2 4 2 7 6" xfId="7623"/>
    <cellStyle name="Walutowy 2 4 2 8" xfId="939"/>
    <cellStyle name="Walutowy 2 4 2 8 2" xfId="940"/>
    <cellStyle name="Walutowy 2 4 2 8 2 2" xfId="4299"/>
    <cellStyle name="Walutowy 2 4 2 8 2 3" xfId="7628"/>
    <cellStyle name="Walutowy 2 4 2 8 3" xfId="941"/>
    <cellStyle name="Walutowy 2 4 2 8 3 2" xfId="4300"/>
    <cellStyle name="Walutowy 2 4 2 8 3 3" xfId="7629"/>
    <cellStyle name="Walutowy 2 4 2 8 4" xfId="942"/>
    <cellStyle name="Walutowy 2 4 2 8 4 2" xfId="4301"/>
    <cellStyle name="Walutowy 2 4 2 8 4 3" xfId="7630"/>
    <cellStyle name="Walutowy 2 4 2 8 5" xfId="4298"/>
    <cellStyle name="Walutowy 2 4 2 8 6" xfId="7627"/>
    <cellStyle name="Walutowy 2 4 2 9" xfId="943"/>
    <cellStyle name="Walutowy 2 4 2 9 2" xfId="4302"/>
    <cellStyle name="Walutowy 2 4 2 9 3" xfId="7631"/>
    <cellStyle name="Walutowy 2 4 20" xfId="4303"/>
    <cellStyle name="Walutowy 2 4 20 2" xfId="7632"/>
    <cellStyle name="Walutowy 2 4 21" xfId="4202"/>
    <cellStyle name="Walutowy 2 4 22" xfId="7531"/>
    <cellStyle name="Walutowy 2 4 23" xfId="10119"/>
    <cellStyle name="Walutowy 2 4 3" xfId="944"/>
    <cellStyle name="Walutowy 2 4 3 10" xfId="4304"/>
    <cellStyle name="Walutowy 2 4 3 11" xfId="7633"/>
    <cellStyle name="Walutowy 2 4 3 2" xfId="945"/>
    <cellStyle name="Walutowy 2 4 3 2 2" xfId="946"/>
    <cellStyle name="Walutowy 2 4 3 2 2 2" xfId="947"/>
    <cellStyle name="Walutowy 2 4 3 2 2 2 2" xfId="4307"/>
    <cellStyle name="Walutowy 2 4 3 2 2 2 3" xfId="7636"/>
    <cellStyle name="Walutowy 2 4 3 2 2 3" xfId="948"/>
    <cellStyle name="Walutowy 2 4 3 2 2 3 2" xfId="4308"/>
    <cellStyle name="Walutowy 2 4 3 2 2 3 3" xfId="7637"/>
    <cellStyle name="Walutowy 2 4 3 2 2 4" xfId="949"/>
    <cellStyle name="Walutowy 2 4 3 2 2 4 2" xfId="4309"/>
    <cellStyle name="Walutowy 2 4 3 2 2 4 3" xfId="7638"/>
    <cellStyle name="Walutowy 2 4 3 2 2 5" xfId="4306"/>
    <cellStyle name="Walutowy 2 4 3 2 2 6" xfId="7635"/>
    <cellStyle name="Walutowy 2 4 3 2 3" xfId="950"/>
    <cellStyle name="Walutowy 2 4 3 2 3 2" xfId="4310"/>
    <cellStyle name="Walutowy 2 4 3 2 3 3" xfId="7639"/>
    <cellStyle name="Walutowy 2 4 3 2 4" xfId="951"/>
    <cellStyle name="Walutowy 2 4 3 2 4 2" xfId="4311"/>
    <cellStyle name="Walutowy 2 4 3 2 4 3" xfId="7640"/>
    <cellStyle name="Walutowy 2 4 3 2 5" xfId="952"/>
    <cellStyle name="Walutowy 2 4 3 2 5 2" xfId="4312"/>
    <cellStyle name="Walutowy 2 4 3 2 5 3" xfId="7641"/>
    <cellStyle name="Walutowy 2 4 3 2 6" xfId="4305"/>
    <cellStyle name="Walutowy 2 4 3 2 7" xfId="7634"/>
    <cellStyle name="Walutowy 2 4 3 3" xfId="953"/>
    <cellStyle name="Walutowy 2 4 3 3 2" xfId="954"/>
    <cellStyle name="Walutowy 2 4 3 3 2 2" xfId="955"/>
    <cellStyle name="Walutowy 2 4 3 3 2 2 2" xfId="4315"/>
    <cellStyle name="Walutowy 2 4 3 3 2 2 3" xfId="7644"/>
    <cellStyle name="Walutowy 2 4 3 3 2 3" xfId="956"/>
    <cellStyle name="Walutowy 2 4 3 3 2 3 2" xfId="4316"/>
    <cellStyle name="Walutowy 2 4 3 3 2 3 3" xfId="7645"/>
    <cellStyle name="Walutowy 2 4 3 3 2 4" xfId="957"/>
    <cellStyle name="Walutowy 2 4 3 3 2 4 2" xfId="4317"/>
    <cellStyle name="Walutowy 2 4 3 3 2 4 3" xfId="7646"/>
    <cellStyle name="Walutowy 2 4 3 3 2 5" xfId="4314"/>
    <cellStyle name="Walutowy 2 4 3 3 2 6" xfId="7643"/>
    <cellStyle name="Walutowy 2 4 3 3 3" xfId="958"/>
    <cellStyle name="Walutowy 2 4 3 3 3 2" xfId="4318"/>
    <cellStyle name="Walutowy 2 4 3 3 3 3" xfId="7647"/>
    <cellStyle name="Walutowy 2 4 3 3 4" xfId="959"/>
    <cellStyle name="Walutowy 2 4 3 3 4 2" xfId="4319"/>
    <cellStyle name="Walutowy 2 4 3 3 4 3" xfId="7648"/>
    <cellStyle name="Walutowy 2 4 3 3 5" xfId="960"/>
    <cellStyle name="Walutowy 2 4 3 3 5 2" xfId="4320"/>
    <cellStyle name="Walutowy 2 4 3 3 5 3" xfId="7649"/>
    <cellStyle name="Walutowy 2 4 3 3 6" xfId="4313"/>
    <cellStyle name="Walutowy 2 4 3 3 7" xfId="7642"/>
    <cellStyle name="Walutowy 2 4 3 4" xfId="961"/>
    <cellStyle name="Walutowy 2 4 3 4 2" xfId="962"/>
    <cellStyle name="Walutowy 2 4 3 4 2 2" xfId="963"/>
    <cellStyle name="Walutowy 2 4 3 4 2 2 2" xfId="4323"/>
    <cellStyle name="Walutowy 2 4 3 4 2 2 3" xfId="7652"/>
    <cellStyle name="Walutowy 2 4 3 4 2 3" xfId="964"/>
    <cellStyle name="Walutowy 2 4 3 4 2 3 2" xfId="4324"/>
    <cellStyle name="Walutowy 2 4 3 4 2 3 3" xfId="7653"/>
    <cellStyle name="Walutowy 2 4 3 4 2 4" xfId="965"/>
    <cellStyle name="Walutowy 2 4 3 4 2 4 2" xfId="4325"/>
    <cellStyle name="Walutowy 2 4 3 4 2 4 3" xfId="7654"/>
    <cellStyle name="Walutowy 2 4 3 4 2 5" xfId="4322"/>
    <cellStyle name="Walutowy 2 4 3 4 2 6" xfId="7651"/>
    <cellStyle name="Walutowy 2 4 3 4 3" xfId="966"/>
    <cellStyle name="Walutowy 2 4 3 4 3 2" xfId="4326"/>
    <cellStyle name="Walutowy 2 4 3 4 3 3" xfId="7655"/>
    <cellStyle name="Walutowy 2 4 3 4 4" xfId="967"/>
    <cellStyle name="Walutowy 2 4 3 4 4 2" xfId="4327"/>
    <cellStyle name="Walutowy 2 4 3 4 4 3" xfId="7656"/>
    <cellStyle name="Walutowy 2 4 3 4 5" xfId="968"/>
    <cellStyle name="Walutowy 2 4 3 4 5 2" xfId="4328"/>
    <cellStyle name="Walutowy 2 4 3 4 5 3" xfId="7657"/>
    <cellStyle name="Walutowy 2 4 3 4 6" xfId="4321"/>
    <cellStyle name="Walutowy 2 4 3 4 7" xfId="7650"/>
    <cellStyle name="Walutowy 2 4 3 5" xfId="969"/>
    <cellStyle name="Walutowy 2 4 3 5 2" xfId="970"/>
    <cellStyle name="Walutowy 2 4 3 5 2 2" xfId="4330"/>
    <cellStyle name="Walutowy 2 4 3 5 2 3" xfId="7659"/>
    <cellStyle name="Walutowy 2 4 3 5 3" xfId="971"/>
    <cellStyle name="Walutowy 2 4 3 5 3 2" xfId="4331"/>
    <cellStyle name="Walutowy 2 4 3 5 3 3" xfId="7660"/>
    <cellStyle name="Walutowy 2 4 3 5 4" xfId="972"/>
    <cellStyle name="Walutowy 2 4 3 5 4 2" xfId="4332"/>
    <cellStyle name="Walutowy 2 4 3 5 4 3" xfId="7661"/>
    <cellStyle name="Walutowy 2 4 3 5 5" xfId="4329"/>
    <cellStyle name="Walutowy 2 4 3 5 6" xfId="7658"/>
    <cellStyle name="Walutowy 2 4 3 6" xfId="973"/>
    <cellStyle name="Walutowy 2 4 3 6 2" xfId="974"/>
    <cellStyle name="Walutowy 2 4 3 6 2 2" xfId="4334"/>
    <cellStyle name="Walutowy 2 4 3 6 2 3" xfId="7663"/>
    <cellStyle name="Walutowy 2 4 3 6 3" xfId="975"/>
    <cellStyle name="Walutowy 2 4 3 6 3 2" xfId="4335"/>
    <cellStyle name="Walutowy 2 4 3 6 3 3" xfId="7664"/>
    <cellStyle name="Walutowy 2 4 3 6 4" xfId="976"/>
    <cellStyle name="Walutowy 2 4 3 6 4 2" xfId="4336"/>
    <cellStyle name="Walutowy 2 4 3 6 4 3" xfId="7665"/>
    <cellStyle name="Walutowy 2 4 3 6 5" xfId="4333"/>
    <cellStyle name="Walutowy 2 4 3 6 6" xfId="7662"/>
    <cellStyle name="Walutowy 2 4 3 7" xfId="977"/>
    <cellStyle name="Walutowy 2 4 3 7 2" xfId="4337"/>
    <cellStyle name="Walutowy 2 4 3 7 3" xfId="7666"/>
    <cellStyle name="Walutowy 2 4 3 8" xfId="978"/>
    <cellStyle name="Walutowy 2 4 3 8 2" xfId="4338"/>
    <cellStyle name="Walutowy 2 4 3 8 3" xfId="7667"/>
    <cellStyle name="Walutowy 2 4 3 9" xfId="979"/>
    <cellStyle name="Walutowy 2 4 3 9 2" xfId="4339"/>
    <cellStyle name="Walutowy 2 4 3 9 3" xfId="7668"/>
    <cellStyle name="Walutowy 2 4 4" xfId="980"/>
    <cellStyle name="Walutowy 2 4 4 2" xfId="981"/>
    <cellStyle name="Walutowy 2 4 4 2 2" xfId="982"/>
    <cellStyle name="Walutowy 2 4 4 2 2 2" xfId="4342"/>
    <cellStyle name="Walutowy 2 4 4 2 2 3" xfId="7671"/>
    <cellStyle name="Walutowy 2 4 4 2 3" xfId="983"/>
    <cellStyle name="Walutowy 2 4 4 2 3 2" xfId="4343"/>
    <cellStyle name="Walutowy 2 4 4 2 3 3" xfId="7672"/>
    <cellStyle name="Walutowy 2 4 4 2 4" xfId="984"/>
    <cellStyle name="Walutowy 2 4 4 2 4 2" xfId="4344"/>
    <cellStyle name="Walutowy 2 4 4 2 4 3" xfId="7673"/>
    <cellStyle name="Walutowy 2 4 4 2 5" xfId="4341"/>
    <cellStyle name="Walutowy 2 4 4 2 6" xfId="7670"/>
    <cellStyle name="Walutowy 2 4 4 3" xfId="985"/>
    <cellStyle name="Walutowy 2 4 4 3 2" xfId="4345"/>
    <cellStyle name="Walutowy 2 4 4 3 3" xfId="7674"/>
    <cellStyle name="Walutowy 2 4 4 4" xfId="986"/>
    <cellStyle name="Walutowy 2 4 4 4 2" xfId="4346"/>
    <cellStyle name="Walutowy 2 4 4 4 3" xfId="7675"/>
    <cellStyle name="Walutowy 2 4 4 5" xfId="987"/>
    <cellStyle name="Walutowy 2 4 4 5 2" xfId="4347"/>
    <cellStyle name="Walutowy 2 4 4 5 3" xfId="7676"/>
    <cellStyle name="Walutowy 2 4 4 6" xfId="4340"/>
    <cellStyle name="Walutowy 2 4 4 7" xfId="7669"/>
    <cellStyle name="Walutowy 2 4 5" xfId="988"/>
    <cellStyle name="Walutowy 2 4 5 2" xfId="989"/>
    <cellStyle name="Walutowy 2 4 5 2 2" xfId="990"/>
    <cellStyle name="Walutowy 2 4 5 2 2 2" xfId="4350"/>
    <cellStyle name="Walutowy 2 4 5 2 2 3" xfId="7679"/>
    <cellStyle name="Walutowy 2 4 5 2 3" xfId="991"/>
    <cellStyle name="Walutowy 2 4 5 2 3 2" xfId="4351"/>
    <cellStyle name="Walutowy 2 4 5 2 3 3" xfId="7680"/>
    <cellStyle name="Walutowy 2 4 5 2 4" xfId="992"/>
    <cellStyle name="Walutowy 2 4 5 2 4 2" xfId="4352"/>
    <cellStyle name="Walutowy 2 4 5 2 4 3" xfId="7681"/>
    <cellStyle name="Walutowy 2 4 5 2 5" xfId="4349"/>
    <cellStyle name="Walutowy 2 4 5 2 6" xfId="7678"/>
    <cellStyle name="Walutowy 2 4 5 3" xfId="993"/>
    <cellStyle name="Walutowy 2 4 5 3 2" xfId="4353"/>
    <cellStyle name="Walutowy 2 4 5 3 3" xfId="7682"/>
    <cellStyle name="Walutowy 2 4 5 4" xfId="994"/>
    <cellStyle name="Walutowy 2 4 5 4 2" xfId="4354"/>
    <cellStyle name="Walutowy 2 4 5 4 3" xfId="7683"/>
    <cellStyle name="Walutowy 2 4 5 5" xfId="995"/>
    <cellStyle name="Walutowy 2 4 5 5 2" xfId="4355"/>
    <cellStyle name="Walutowy 2 4 5 5 3" xfId="7684"/>
    <cellStyle name="Walutowy 2 4 5 6" xfId="4348"/>
    <cellStyle name="Walutowy 2 4 5 7" xfId="7677"/>
    <cellStyle name="Walutowy 2 4 6" xfId="996"/>
    <cellStyle name="Walutowy 2 4 6 2" xfId="997"/>
    <cellStyle name="Walutowy 2 4 6 2 2" xfId="998"/>
    <cellStyle name="Walutowy 2 4 6 2 2 2" xfId="4358"/>
    <cellStyle name="Walutowy 2 4 6 2 2 3" xfId="7687"/>
    <cellStyle name="Walutowy 2 4 6 2 3" xfId="999"/>
    <cellStyle name="Walutowy 2 4 6 2 3 2" xfId="4359"/>
    <cellStyle name="Walutowy 2 4 6 2 3 3" xfId="7688"/>
    <cellStyle name="Walutowy 2 4 6 2 4" xfId="1000"/>
    <cellStyle name="Walutowy 2 4 6 2 4 2" xfId="4360"/>
    <cellStyle name="Walutowy 2 4 6 2 4 3" xfId="7689"/>
    <cellStyle name="Walutowy 2 4 6 2 5" xfId="4357"/>
    <cellStyle name="Walutowy 2 4 6 2 6" xfId="7686"/>
    <cellStyle name="Walutowy 2 4 6 3" xfId="1001"/>
    <cellStyle name="Walutowy 2 4 6 3 2" xfId="4361"/>
    <cellStyle name="Walutowy 2 4 6 3 3" xfId="7690"/>
    <cellStyle name="Walutowy 2 4 6 4" xfId="1002"/>
    <cellStyle name="Walutowy 2 4 6 4 2" xfId="4362"/>
    <cellStyle name="Walutowy 2 4 6 4 3" xfId="7691"/>
    <cellStyle name="Walutowy 2 4 6 5" xfId="1003"/>
    <cellStyle name="Walutowy 2 4 6 5 2" xfId="4363"/>
    <cellStyle name="Walutowy 2 4 6 5 3" xfId="7692"/>
    <cellStyle name="Walutowy 2 4 6 6" xfId="4356"/>
    <cellStyle name="Walutowy 2 4 6 7" xfId="7685"/>
    <cellStyle name="Walutowy 2 4 7" xfId="1004"/>
    <cellStyle name="Walutowy 2 4 7 2" xfId="1005"/>
    <cellStyle name="Walutowy 2 4 7 2 2" xfId="1006"/>
    <cellStyle name="Walutowy 2 4 7 2 2 2" xfId="4366"/>
    <cellStyle name="Walutowy 2 4 7 2 2 3" xfId="7695"/>
    <cellStyle name="Walutowy 2 4 7 2 3" xfId="1007"/>
    <cellStyle name="Walutowy 2 4 7 2 3 2" xfId="4367"/>
    <cellStyle name="Walutowy 2 4 7 2 3 3" xfId="7696"/>
    <cellStyle name="Walutowy 2 4 7 2 4" xfId="1008"/>
    <cellStyle name="Walutowy 2 4 7 2 4 2" xfId="4368"/>
    <cellStyle name="Walutowy 2 4 7 2 4 3" xfId="7697"/>
    <cellStyle name="Walutowy 2 4 7 2 5" xfId="4365"/>
    <cellStyle name="Walutowy 2 4 7 2 6" xfId="7694"/>
    <cellStyle name="Walutowy 2 4 7 3" xfId="1009"/>
    <cellStyle name="Walutowy 2 4 7 3 2" xfId="4369"/>
    <cellStyle name="Walutowy 2 4 7 3 3" xfId="7698"/>
    <cellStyle name="Walutowy 2 4 7 4" xfId="1010"/>
    <cellStyle name="Walutowy 2 4 7 4 2" xfId="4370"/>
    <cellStyle name="Walutowy 2 4 7 4 3" xfId="7699"/>
    <cellStyle name="Walutowy 2 4 7 5" xfId="1011"/>
    <cellStyle name="Walutowy 2 4 7 5 2" xfId="4371"/>
    <cellStyle name="Walutowy 2 4 7 5 3" xfId="7700"/>
    <cellStyle name="Walutowy 2 4 7 6" xfId="4364"/>
    <cellStyle name="Walutowy 2 4 7 7" xfId="7693"/>
    <cellStyle name="Walutowy 2 4 8" xfId="1012"/>
    <cellStyle name="Walutowy 2 4 8 2" xfId="1013"/>
    <cellStyle name="Walutowy 2 4 8 2 2" xfId="1014"/>
    <cellStyle name="Walutowy 2 4 8 2 2 2" xfId="4374"/>
    <cellStyle name="Walutowy 2 4 8 2 2 3" xfId="7703"/>
    <cellStyle name="Walutowy 2 4 8 2 3" xfId="1015"/>
    <cellStyle name="Walutowy 2 4 8 2 3 2" xfId="4375"/>
    <cellStyle name="Walutowy 2 4 8 2 3 3" xfId="7704"/>
    <cellStyle name="Walutowy 2 4 8 2 4" xfId="1016"/>
    <cellStyle name="Walutowy 2 4 8 2 4 2" xfId="4376"/>
    <cellStyle name="Walutowy 2 4 8 2 4 3" xfId="7705"/>
    <cellStyle name="Walutowy 2 4 8 2 5" xfId="4373"/>
    <cellStyle name="Walutowy 2 4 8 2 6" xfId="7702"/>
    <cellStyle name="Walutowy 2 4 8 3" xfId="1017"/>
    <cellStyle name="Walutowy 2 4 8 3 2" xfId="4377"/>
    <cellStyle name="Walutowy 2 4 8 3 3" xfId="7706"/>
    <cellStyle name="Walutowy 2 4 8 4" xfId="1018"/>
    <cellStyle name="Walutowy 2 4 8 4 2" xfId="4378"/>
    <cellStyle name="Walutowy 2 4 8 4 3" xfId="7707"/>
    <cellStyle name="Walutowy 2 4 8 5" xfId="1019"/>
    <cellStyle name="Walutowy 2 4 8 5 2" xfId="4379"/>
    <cellStyle name="Walutowy 2 4 8 5 3" xfId="7708"/>
    <cellStyle name="Walutowy 2 4 8 6" xfId="4372"/>
    <cellStyle name="Walutowy 2 4 8 7" xfId="7701"/>
    <cellStyle name="Walutowy 2 4 9" xfId="1020"/>
    <cellStyle name="Walutowy 2 4 9 2" xfId="1021"/>
    <cellStyle name="Walutowy 2 4 9 2 2" xfId="1022"/>
    <cellStyle name="Walutowy 2 4 9 2 2 2" xfId="4382"/>
    <cellStyle name="Walutowy 2 4 9 2 2 3" xfId="7711"/>
    <cellStyle name="Walutowy 2 4 9 2 3" xfId="1023"/>
    <cellStyle name="Walutowy 2 4 9 2 3 2" xfId="4383"/>
    <cellStyle name="Walutowy 2 4 9 2 3 3" xfId="7712"/>
    <cellStyle name="Walutowy 2 4 9 2 4" xfId="1024"/>
    <cellStyle name="Walutowy 2 4 9 2 4 2" xfId="4384"/>
    <cellStyle name="Walutowy 2 4 9 2 4 3" xfId="7713"/>
    <cellStyle name="Walutowy 2 4 9 2 5" xfId="4381"/>
    <cellStyle name="Walutowy 2 4 9 2 6" xfId="7710"/>
    <cellStyle name="Walutowy 2 4 9 3" xfId="1025"/>
    <cellStyle name="Walutowy 2 4 9 3 2" xfId="4385"/>
    <cellStyle name="Walutowy 2 4 9 3 3" xfId="7714"/>
    <cellStyle name="Walutowy 2 4 9 4" xfId="1026"/>
    <cellStyle name="Walutowy 2 4 9 4 2" xfId="4386"/>
    <cellStyle name="Walutowy 2 4 9 4 3" xfId="7715"/>
    <cellStyle name="Walutowy 2 4 9 5" xfId="1027"/>
    <cellStyle name="Walutowy 2 4 9 5 2" xfId="4387"/>
    <cellStyle name="Walutowy 2 4 9 5 3" xfId="7716"/>
    <cellStyle name="Walutowy 2 4 9 6" xfId="4380"/>
    <cellStyle name="Walutowy 2 4 9 7" xfId="7709"/>
    <cellStyle name="Walutowy 2 5" xfId="1028"/>
    <cellStyle name="Walutowy 2 5 10" xfId="1029"/>
    <cellStyle name="Walutowy 2 5 10 2" xfId="4389"/>
    <cellStyle name="Walutowy 2 5 10 3" xfId="7718"/>
    <cellStyle name="Walutowy 2 5 11" xfId="1030"/>
    <cellStyle name="Walutowy 2 5 11 2" xfId="4390"/>
    <cellStyle name="Walutowy 2 5 11 3" xfId="7719"/>
    <cellStyle name="Walutowy 2 5 12" xfId="4388"/>
    <cellStyle name="Walutowy 2 5 13" xfId="7717"/>
    <cellStyle name="Walutowy 2 5 2" xfId="1031"/>
    <cellStyle name="Walutowy 2 5 2 2" xfId="1032"/>
    <cellStyle name="Walutowy 2 5 2 2 2" xfId="1033"/>
    <cellStyle name="Walutowy 2 5 2 2 2 2" xfId="4393"/>
    <cellStyle name="Walutowy 2 5 2 2 2 3" xfId="7722"/>
    <cellStyle name="Walutowy 2 5 2 2 3" xfId="1034"/>
    <cellStyle name="Walutowy 2 5 2 2 3 2" xfId="4394"/>
    <cellStyle name="Walutowy 2 5 2 2 3 3" xfId="7723"/>
    <cellStyle name="Walutowy 2 5 2 2 4" xfId="1035"/>
    <cellStyle name="Walutowy 2 5 2 2 4 2" xfId="4395"/>
    <cellStyle name="Walutowy 2 5 2 2 4 3" xfId="7724"/>
    <cellStyle name="Walutowy 2 5 2 2 5" xfId="4392"/>
    <cellStyle name="Walutowy 2 5 2 2 6" xfId="7721"/>
    <cellStyle name="Walutowy 2 5 2 3" xfId="1036"/>
    <cellStyle name="Walutowy 2 5 2 3 2" xfId="4396"/>
    <cellStyle name="Walutowy 2 5 2 3 3" xfId="7725"/>
    <cellStyle name="Walutowy 2 5 2 4" xfId="1037"/>
    <cellStyle name="Walutowy 2 5 2 4 2" xfId="4397"/>
    <cellStyle name="Walutowy 2 5 2 4 3" xfId="7726"/>
    <cellStyle name="Walutowy 2 5 2 5" xfId="1038"/>
    <cellStyle name="Walutowy 2 5 2 5 2" xfId="4398"/>
    <cellStyle name="Walutowy 2 5 2 5 3" xfId="7727"/>
    <cellStyle name="Walutowy 2 5 2 6" xfId="4391"/>
    <cellStyle name="Walutowy 2 5 2 7" xfId="7720"/>
    <cellStyle name="Walutowy 2 5 3" xfId="1039"/>
    <cellStyle name="Walutowy 2 5 3 2" xfId="1040"/>
    <cellStyle name="Walutowy 2 5 3 2 2" xfId="1041"/>
    <cellStyle name="Walutowy 2 5 3 2 2 2" xfId="4401"/>
    <cellStyle name="Walutowy 2 5 3 2 2 3" xfId="7730"/>
    <cellStyle name="Walutowy 2 5 3 2 3" xfId="1042"/>
    <cellStyle name="Walutowy 2 5 3 2 3 2" xfId="4402"/>
    <cellStyle name="Walutowy 2 5 3 2 3 3" xfId="7731"/>
    <cellStyle name="Walutowy 2 5 3 2 4" xfId="1043"/>
    <cellStyle name="Walutowy 2 5 3 2 4 2" xfId="4403"/>
    <cellStyle name="Walutowy 2 5 3 2 4 3" xfId="7732"/>
    <cellStyle name="Walutowy 2 5 3 2 5" xfId="4400"/>
    <cellStyle name="Walutowy 2 5 3 2 6" xfId="7729"/>
    <cellStyle name="Walutowy 2 5 3 3" xfId="1044"/>
    <cellStyle name="Walutowy 2 5 3 3 2" xfId="4404"/>
    <cellStyle name="Walutowy 2 5 3 3 3" xfId="7733"/>
    <cellStyle name="Walutowy 2 5 3 4" xfId="1045"/>
    <cellStyle name="Walutowy 2 5 3 4 2" xfId="4405"/>
    <cellStyle name="Walutowy 2 5 3 4 3" xfId="7734"/>
    <cellStyle name="Walutowy 2 5 3 5" xfId="1046"/>
    <cellStyle name="Walutowy 2 5 3 5 2" xfId="4406"/>
    <cellStyle name="Walutowy 2 5 3 5 3" xfId="7735"/>
    <cellStyle name="Walutowy 2 5 3 6" xfId="4399"/>
    <cellStyle name="Walutowy 2 5 3 7" xfId="7728"/>
    <cellStyle name="Walutowy 2 5 4" xfId="1047"/>
    <cellStyle name="Walutowy 2 5 4 2" xfId="1048"/>
    <cellStyle name="Walutowy 2 5 4 2 2" xfId="1049"/>
    <cellStyle name="Walutowy 2 5 4 2 2 2" xfId="4409"/>
    <cellStyle name="Walutowy 2 5 4 2 2 3" xfId="7738"/>
    <cellStyle name="Walutowy 2 5 4 2 3" xfId="1050"/>
    <cellStyle name="Walutowy 2 5 4 2 3 2" xfId="4410"/>
    <cellStyle name="Walutowy 2 5 4 2 3 3" xfId="7739"/>
    <cellStyle name="Walutowy 2 5 4 2 4" xfId="1051"/>
    <cellStyle name="Walutowy 2 5 4 2 4 2" xfId="4411"/>
    <cellStyle name="Walutowy 2 5 4 2 4 3" xfId="7740"/>
    <cellStyle name="Walutowy 2 5 4 2 5" xfId="4408"/>
    <cellStyle name="Walutowy 2 5 4 2 6" xfId="7737"/>
    <cellStyle name="Walutowy 2 5 4 3" xfId="1052"/>
    <cellStyle name="Walutowy 2 5 4 3 2" xfId="4412"/>
    <cellStyle name="Walutowy 2 5 4 3 3" xfId="7741"/>
    <cellStyle name="Walutowy 2 5 4 4" xfId="1053"/>
    <cellStyle name="Walutowy 2 5 4 4 2" xfId="4413"/>
    <cellStyle name="Walutowy 2 5 4 4 3" xfId="7742"/>
    <cellStyle name="Walutowy 2 5 4 5" xfId="1054"/>
    <cellStyle name="Walutowy 2 5 4 5 2" xfId="4414"/>
    <cellStyle name="Walutowy 2 5 4 5 3" xfId="7743"/>
    <cellStyle name="Walutowy 2 5 4 6" xfId="4407"/>
    <cellStyle name="Walutowy 2 5 4 7" xfId="7736"/>
    <cellStyle name="Walutowy 2 5 5" xfId="1055"/>
    <cellStyle name="Walutowy 2 5 5 2" xfId="1056"/>
    <cellStyle name="Walutowy 2 5 5 2 2" xfId="1057"/>
    <cellStyle name="Walutowy 2 5 5 2 2 2" xfId="4417"/>
    <cellStyle name="Walutowy 2 5 5 2 2 3" xfId="7746"/>
    <cellStyle name="Walutowy 2 5 5 2 3" xfId="1058"/>
    <cellStyle name="Walutowy 2 5 5 2 3 2" xfId="4418"/>
    <cellStyle name="Walutowy 2 5 5 2 3 3" xfId="7747"/>
    <cellStyle name="Walutowy 2 5 5 2 4" xfId="1059"/>
    <cellStyle name="Walutowy 2 5 5 2 4 2" xfId="4419"/>
    <cellStyle name="Walutowy 2 5 5 2 4 3" xfId="7748"/>
    <cellStyle name="Walutowy 2 5 5 2 5" xfId="4416"/>
    <cellStyle name="Walutowy 2 5 5 2 6" xfId="7745"/>
    <cellStyle name="Walutowy 2 5 5 3" xfId="1060"/>
    <cellStyle name="Walutowy 2 5 5 3 2" xfId="4420"/>
    <cellStyle name="Walutowy 2 5 5 3 3" xfId="7749"/>
    <cellStyle name="Walutowy 2 5 5 4" xfId="1061"/>
    <cellStyle name="Walutowy 2 5 5 4 2" xfId="4421"/>
    <cellStyle name="Walutowy 2 5 5 4 3" xfId="7750"/>
    <cellStyle name="Walutowy 2 5 5 5" xfId="1062"/>
    <cellStyle name="Walutowy 2 5 5 5 2" xfId="4422"/>
    <cellStyle name="Walutowy 2 5 5 5 3" xfId="7751"/>
    <cellStyle name="Walutowy 2 5 5 6" xfId="4415"/>
    <cellStyle name="Walutowy 2 5 5 7" xfId="7744"/>
    <cellStyle name="Walutowy 2 5 6" xfId="1063"/>
    <cellStyle name="Walutowy 2 5 6 2" xfId="1064"/>
    <cellStyle name="Walutowy 2 5 6 2 2" xfId="1065"/>
    <cellStyle name="Walutowy 2 5 6 2 2 2" xfId="4425"/>
    <cellStyle name="Walutowy 2 5 6 2 2 3" xfId="7754"/>
    <cellStyle name="Walutowy 2 5 6 2 3" xfId="1066"/>
    <cellStyle name="Walutowy 2 5 6 2 3 2" xfId="4426"/>
    <cellStyle name="Walutowy 2 5 6 2 3 3" xfId="7755"/>
    <cellStyle name="Walutowy 2 5 6 2 4" xfId="1067"/>
    <cellStyle name="Walutowy 2 5 6 2 4 2" xfId="4427"/>
    <cellStyle name="Walutowy 2 5 6 2 4 3" xfId="7756"/>
    <cellStyle name="Walutowy 2 5 6 2 5" xfId="4424"/>
    <cellStyle name="Walutowy 2 5 6 2 6" xfId="7753"/>
    <cellStyle name="Walutowy 2 5 6 3" xfId="1068"/>
    <cellStyle name="Walutowy 2 5 6 3 2" xfId="4428"/>
    <cellStyle name="Walutowy 2 5 6 3 3" xfId="7757"/>
    <cellStyle name="Walutowy 2 5 6 4" xfId="1069"/>
    <cellStyle name="Walutowy 2 5 6 4 2" xfId="4429"/>
    <cellStyle name="Walutowy 2 5 6 4 3" xfId="7758"/>
    <cellStyle name="Walutowy 2 5 6 5" xfId="1070"/>
    <cellStyle name="Walutowy 2 5 6 5 2" xfId="4430"/>
    <cellStyle name="Walutowy 2 5 6 5 3" xfId="7759"/>
    <cellStyle name="Walutowy 2 5 6 6" xfId="4423"/>
    <cellStyle name="Walutowy 2 5 6 7" xfId="7752"/>
    <cellStyle name="Walutowy 2 5 7" xfId="1071"/>
    <cellStyle name="Walutowy 2 5 7 2" xfId="1072"/>
    <cellStyle name="Walutowy 2 5 7 2 2" xfId="4432"/>
    <cellStyle name="Walutowy 2 5 7 2 3" xfId="7761"/>
    <cellStyle name="Walutowy 2 5 7 3" xfId="1073"/>
    <cellStyle name="Walutowy 2 5 7 3 2" xfId="4433"/>
    <cellStyle name="Walutowy 2 5 7 3 3" xfId="7762"/>
    <cellStyle name="Walutowy 2 5 7 4" xfId="1074"/>
    <cellStyle name="Walutowy 2 5 7 4 2" xfId="4434"/>
    <cellStyle name="Walutowy 2 5 7 4 3" xfId="7763"/>
    <cellStyle name="Walutowy 2 5 7 5" xfId="4431"/>
    <cellStyle name="Walutowy 2 5 7 6" xfId="7760"/>
    <cellStyle name="Walutowy 2 5 8" xfId="1075"/>
    <cellStyle name="Walutowy 2 5 8 2" xfId="1076"/>
    <cellStyle name="Walutowy 2 5 8 2 2" xfId="4436"/>
    <cellStyle name="Walutowy 2 5 8 2 3" xfId="7765"/>
    <cellStyle name="Walutowy 2 5 8 3" xfId="1077"/>
    <cellStyle name="Walutowy 2 5 8 3 2" xfId="4437"/>
    <cellStyle name="Walutowy 2 5 8 3 3" xfId="7766"/>
    <cellStyle name="Walutowy 2 5 8 4" xfId="1078"/>
    <cellStyle name="Walutowy 2 5 8 4 2" xfId="4438"/>
    <cellStyle name="Walutowy 2 5 8 4 3" xfId="7767"/>
    <cellStyle name="Walutowy 2 5 8 5" xfId="4435"/>
    <cellStyle name="Walutowy 2 5 8 6" xfId="7764"/>
    <cellStyle name="Walutowy 2 5 9" xfId="1079"/>
    <cellStyle name="Walutowy 2 5 9 2" xfId="4439"/>
    <cellStyle name="Walutowy 2 5 9 3" xfId="7768"/>
    <cellStyle name="Walutowy 2 6" xfId="1080"/>
    <cellStyle name="Walutowy 2 6 10" xfId="4440"/>
    <cellStyle name="Walutowy 2 6 11" xfId="7769"/>
    <cellStyle name="Walutowy 2 6 2" xfId="1081"/>
    <cellStyle name="Walutowy 2 6 2 2" xfId="1082"/>
    <cellStyle name="Walutowy 2 6 2 2 2" xfId="1083"/>
    <cellStyle name="Walutowy 2 6 2 2 2 2" xfId="4443"/>
    <cellStyle name="Walutowy 2 6 2 2 2 3" xfId="7772"/>
    <cellStyle name="Walutowy 2 6 2 2 3" xfId="1084"/>
    <cellStyle name="Walutowy 2 6 2 2 3 2" xfId="4444"/>
    <cellStyle name="Walutowy 2 6 2 2 3 3" xfId="7773"/>
    <cellStyle name="Walutowy 2 6 2 2 4" xfId="1085"/>
    <cellStyle name="Walutowy 2 6 2 2 4 2" xfId="4445"/>
    <cellStyle name="Walutowy 2 6 2 2 4 3" xfId="7774"/>
    <cellStyle name="Walutowy 2 6 2 2 5" xfId="4442"/>
    <cellStyle name="Walutowy 2 6 2 2 6" xfId="7771"/>
    <cellStyle name="Walutowy 2 6 2 3" xfId="1086"/>
    <cellStyle name="Walutowy 2 6 2 3 2" xfId="4446"/>
    <cellStyle name="Walutowy 2 6 2 3 3" xfId="7775"/>
    <cellStyle name="Walutowy 2 6 2 4" xfId="1087"/>
    <cellStyle name="Walutowy 2 6 2 4 2" xfId="4447"/>
    <cellStyle name="Walutowy 2 6 2 4 3" xfId="7776"/>
    <cellStyle name="Walutowy 2 6 2 5" xfId="1088"/>
    <cellStyle name="Walutowy 2 6 2 5 2" xfId="4448"/>
    <cellStyle name="Walutowy 2 6 2 5 3" xfId="7777"/>
    <cellStyle name="Walutowy 2 6 2 6" xfId="4441"/>
    <cellStyle name="Walutowy 2 6 2 7" xfId="7770"/>
    <cellStyle name="Walutowy 2 6 3" xfId="1089"/>
    <cellStyle name="Walutowy 2 6 3 2" xfId="1090"/>
    <cellStyle name="Walutowy 2 6 3 2 2" xfId="1091"/>
    <cellStyle name="Walutowy 2 6 3 2 2 2" xfId="4451"/>
    <cellStyle name="Walutowy 2 6 3 2 2 3" xfId="7780"/>
    <cellStyle name="Walutowy 2 6 3 2 3" xfId="1092"/>
    <cellStyle name="Walutowy 2 6 3 2 3 2" xfId="4452"/>
    <cellStyle name="Walutowy 2 6 3 2 3 3" xfId="7781"/>
    <cellStyle name="Walutowy 2 6 3 2 4" xfId="1093"/>
    <cellStyle name="Walutowy 2 6 3 2 4 2" xfId="4453"/>
    <cellStyle name="Walutowy 2 6 3 2 4 3" xfId="7782"/>
    <cellStyle name="Walutowy 2 6 3 2 5" xfId="4450"/>
    <cellStyle name="Walutowy 2 6 3 2 6" xfId="7779"/>
    <cellStyle name="Walutowy 2 6 3 3" xfId="1094"/>
    <cellStyle name="Walutowy 2 6 3 3 2" xfId="4454"/>
    <cellStyle name="Walutowy 2 6 3 3 3" xfId="7783"/>
    <cellStyle name="Walutowy 2 6 3 4" xfId="1095"/>
    <cellStyle name="Walutowy 2 6 3 4 2" xfId="4455"/>
    <cellStyle name="Walutowy 2 6 3 4 3" xfId="7784"/>
    <cellStyle name="Walutowy 2 6 3 5" xfId="1096"/>
    <cellStyle name="Walutowy 2 6 3 5 2" xfId="4456"/>
    <cellStyle name="Walutowy 2 6 3 5 3" xfId="7785"/>
    <cellStyle name="Walutowy 2 6 3 6" xfId="4449"/>
    <cellStyle name="Walutowy 2 6 3 7" xfId="7778"/>
    <cellStyle name="Walutowy 2 6 4" xfId="1097"/>
    <cellStyle name="Walutowy 2 6 4 2" xfId="1098"/>
    <cellStyle name="Walutowy 2 6 4 2 2" xfId="1099"/>
    <cellStyle name="Walutowy 2 6 4 2 2 2" xfId="4459"/>
    <cellStyle name="Walutowy 2 6 4 2 2 3" xfId="7788"/>
    <cellStyle name="Walutowy 2 6 4 2 3" xfId="1100"/>
    <cellStyle name="Walutowy 2 6 4 2 3 2" xfId="4460"/>
    <cellStyle name="Walutowy 2 6 4 2 3 3" xfId="7789"/>
    <cellStyle name="Walutowy 2 6 4 2 4" xfId="1101"/>
    <cellStyle name="Walutowy 2 6 4 2 4 2" xfId="4461"/>
    <cellStyle name="Walutowy 2 6 4 2 4 3" xfId="7790"/>
    <cellStyle name="Walutowy 2 6 4 2 5" xfId="4458"/>
    <cellStyle name="Walutowy 2 6 4 2 6" xfId="7787"/>
    <cellStyle name="Walutowy 2 6 4 3" xfId="1102"/>
    <cellStyle name="Walutowy 2 6 4 3 2" xfId="4462"/>
    <cellStyle name="Walutowy 2 6 4 3 3" xfId="7791"/>
    <cellStyle name="Walutowy 2 6 4 4" xfId="1103"/>
    <cellStyle name="Walutowy 2 6 4 4 2" xfId="4463"/>
    <cellStyle name="Walutowy 2 6 4 4 3" xfId="7792"/>
    <cellStyle name="Walutowy 2 6 4 5" xfId="1104"/>
    <cellStyle name="Walutowy 2 6 4 5 2" xfId="4464"/>
    <cellStyle name="Walutowy 2 6 4 5 3" xfId="7793"/>
    <cellStyle name="Walutowy 2 6 4 6" xfId="4457"/>
    <cellStyle name="Walutowy 2 6 4 7" xfId="7786"/>
    <cellStyle name="Walutowy 2 6 5" xfId="1105"/>
    <cellStyle name="Walutowy 2 6 5 2" xfId="1106"/>
    <cellStyle name="Walutowy 2 6 5 2 2" xfId="4466"/>
    <cellStyle name="Walutowy 2 6 5 2 3" xfId="7795"/>
    <cellStyle name="Walutowy 2 6 5 3" xfId="1107"/>
    <cellStyle name="Walutowy 2 6 5 3 2" xfId="4467"/>
    <cellStyle name="Walutowy 2 6 5 3 3" xfId="7796"/>
    <cellStyle name="Walutowy 2 6 5 4" xfId="1108"/>
    <cellStyle name="Walutowy 2 6 5 4 2" xfId="4468"/>
    <cellStyle name="Walutowy 2 6 5 4 3" xfId="7797"/>
    <cellStyle name="Walutowy 2 6 5 5" xfId="4465"/>
    <cellStyle name="Walutowy 2 6 5 6" xfId="7794"/>
    <cellStyle name="Walutowy 2 6 6" xfId="1109"/>
    <cellStyle name="Walutowy 2 6 6 2" xfId="1110"/>
    <cellStyle name="Walutowy 2 6 6 2 2" xfId="4470"/>
    <cellStyle name="Walutowy 2 6 6 2 3" xfId="7799"/>
    <cellStyle name="Walutowy 2 6 6 3" xfId="1111"/>
    <cellStyle name="Walutowy 2 6 6 3 2" xfId="4471"/>
    <cellStyle name="Walutowy 2 6 6 3 3" xfId="7800"/>
    <cellStyle name="Walutowy 2 6 6 4" xfId="1112"/>
    <cellStyle name="Walutowy 2 6 6 4 2" xfId="4472"/>
    <cellStyle name="Walutowy 2 6 6 4 3" xfId="7801"/>
    <cellStyle name="Walutowy 2 6 6 5" xfId="4469"/>
    <cellStyle name="Walutowy 2 6 6 6" xfId="7798"/>
    <cellStyle name="Walutowy 2 6 7" xfId="1113"/>
    <cellStyle name="Walutowy 2 6 7 2" xfId="4473"/>
    <cellStyle name="Walutowy 2 6 7 3" xfId="7802"/>
    <cellStyle name="Walutowy 2 6 8" xfId="1114"/>
    <cellStyle name="Walutowy 2 6 8 2" xfId="4474"/>
    <cellStyle name="Walutowy 2 6 8 3" xfId="7803"/>
    <cellStyle name="Walutowy 2 6 9" xfId="1115"/>
    <cellStyle name="Walutowy 2 6 9 2" xfId="4475"/>
    <cellStyle name="Walutowy 2 6 9 3" xfId="7804"/>
    <cellStyle name="Walutowy 2 7" xfId="1116"/>
    <cellStyle name="Walutowy 2 7 2" xfId="1117"/>
    <cellStyle name="Walutowy 2 7 2 2" xfId="1118"/>
    <cellStyle name="Walutowy 2 7 2 2 2" xfId="4478"/>
    <cellStyle name="Walutowy 2 7 2 2 3" xfId="7807"/>
    <cellStyle name="Walutowy 2 7 2 3" xfId="1119"/>
    <cellStyle name="Walutowy 2 7 2 3 2" xfId="4479"/>
    <cellStyle name="Walutowy 2 7 2 3 3" xfId="7808"/>
    <cellStyle name="Walutowy 2 7 2 4" xfId="1120"/>
    <cellStyle name="Walutowy 2 7 2 4 2" xfId="4480"/>
    <cellStyle name="Walutowy 2 7 2 4 3" xfId="7809"/>
    <cellStyle name="Walutowy 2 7 2 5" xfId="4477"/>
    <cellStyle name="Walutowy 2 7 2 6" xfId="7806"/>
    <cellStyle name="Walutowy 2 7 3" xfId="1121"/>
    <cellStyle name="Walutowy 2 7 3 2" xfId="4481"/>
    <cellStyle name="Walutowy 2 7 3 3" xfId="7810"/>
    <cellStyle name="Walutowy 2 7 4" xfId="1122"/>
    <cellStyle name="Walutowy 2 7 4 2" xfId="4482"/>
    <cellStyle name="Walutowy 2 7 4 3" xfId="7811"/>
    <cellStyle name="Walutowy 2 7 5" xfId="1123"/>
    <cellStyle name="Walutowy 2 7 5 2" xfId="4483"/>
    <cellStyle name="Walutowy 2 7 5 3" xfId="7812"/>
    <cellStyle name="Walutowy 2 7 6" xfId="4476"/>
    <cellStyle name="Walutowy 2 7 7" xfId="7805"/>
    <cellStyle name="Walutowy 2 8" xfId="1124"/>
    <cellStyle name="Walutowy 2 8 2" xfId="1125"/>
    <cellStyle name="Walutowy 2 8 2 2" xfId="1126"/>
    <cellStyle name="Walutowy 2 8 2 2 2" xfId="4486"/>
    <cellStyle name="Walutowy 2 8 2 2 3" xfId="7815"/>
    <cellStyle name="Walutowy 2 8 2 3" xfId="1127"/>
    <cellStyle name="Walutowy 2 8 2 3 2" xfId="4487"/>
    <cellStyle name="Walutowy 2 8 2 3 3" xfId="7816"/>
    <cellStyle name="Walutowy 2 8 2 4" xfId="1128"/>
    <cellStyle name="Walutowy 2 8 2 4 2" xfId="4488"/>
    <cellStyle name="Walutowy 2 8 2 4 3" xfId="7817"/>
    <cellStyle name="Walutowy 2 8 2 5" xfId="4485"/>
    <cellStyle name="Walutowy 2 8 2 6" xfId="7814"/>
    <cellStyle name="Walutowy 2 8 3" xfId="1129"/>
    <cellStyle name="Walutowy 2 8 3 2" xfId="4489"/>
    <cellStyle name="Walutowy 2 8 3 3" xfId="7818"/>
    <cellStyle name="Walutowy 2 8 4" xfId="1130"/>
    <cellStyle name="Walutowy 2 8 4 2" xfId="4490"/>
    <cellStyle name="Walutowy 2 8 4 3" xfId="7819"/>
    <cellStyle name="Walutowy 2 8 5" xfId="1131"/>
    <cellStyle name="Walutowy 2 8 5 2" xfId="4491"/>
    <cellStyle name="Walutowy 2 8 5 3" xfId="7820"/>
    <cellStyle name="Walutowy 2 8 6" xfId="4484"/>
    <cellStyle name="Walutowy 2 8 7" xfId="7813"/>
    <cellStyle name="Walutowy 2 9" xfId="1132"/>
    <cellStyle name="Walutowy 2 9 2" xfId="1133"/>
    <cellStyle name="Walutowy 2 9 2 2" xfId="1134"/>
    <cellStyle name="Walutowy 2 9 2 2 2" xfId="4494"/>
    <cellStyle name="Walutowy 2 9 2 2 3" xfId="7823"/>
    <cellStyle name="Walutowy 2 9 2 3" xfId="1135"/>
    <cellStyle name="Walutowy 2 9 2 3 2" xfId="4495"/>
    <cellStyle name="Walutowy 2 9 2 3 3" xfId="7824"/>
    <cellStyle name="Walutowy 2 9 2 4" xfId="1136"/>
    <cellStyle name="Walutowy 2 9 2 4 2" xfId="4496"/>
    <cellStyle name="Walutowy 2 9 2 4 3" xfId="7825"/>
    <cellStyle name="Walutowy 2 9 2 5" xfId="4493"/>
    <cellStyle name="Walutowy 2 9 2 6" xfId="7822"/>
    <cellStyle name="Walutowy 2 9 3" xfId="1137"/>
    <cellStyle name="Walutowy 2 9 3 2" xfId="4497"/>
    <cellStyle name="Walutowy 2 9 3 3" xfId="7826"/>
    <cellStyle name="Walutowy 2 9 4" xfId="1138"/>
    <cellStyle name="Walutowy 2 9 4 2" xfId="4498"/>
    <cellStyle name="Walutowy 2 9 4 3" xfId="7827"/>
    <cellStyle name="Walutowy 2 9 5" xfId="1139"/>
    <cellStyle name="Walutowy 2 9 5 2" xfId="4499"/>
    <cellStyle name="Walutowy 2 9 5 3" xfId="7828"/>
    <cellStyle name="Walutowy 2 9 6" xfId="4492"/>
    <cellStyle name="Walutowy 2 9 7" xfId="7821"/>
    <cellStyle name="Walutowy 20" xfId="1140"/>
    <cellStyle name="Walutowy 20 2" xfId="1141"/>
    <cellStyle name="Walutowy 20 2 2" xfId="1142"/>
    <cellStyle name="Walutowy 20 2 2 2" xfId="4502"/>
    <cellStyle name="Walutowy 20 2 2 3" xfId="7831"/>
    <cellStyle name="Walutowy 20 2 3" xfId="1143"/>
    <cellStyle name="Walutowy 20 2 3 2" xfId="4503"/>
    <cellStyle name="Walutowy 20 2 3 3" xfId="7832"/>
    <cellStyle name="Walutowy 20 2 4" xfId="1144"/>
    <cellStyle name="Walutowy 20 2 4 2" xfId="4504"/>
    <cellStyle name="Walutowy 20 2 4 3" xfId="7833"/>
    <cellStyle name="Walutowy 20 2 5" xfId="4501"/>
    <cellStyle name="Walutowy 20 2 6" xfId="7830"/>
    <cellStyle name="Walutowy 20 3" xfId="1145"/>
    <cellStyle name="Walutowy 20 3 2" xfId="4505"/>
    <cellStyle name="Walutowy 20 3 3" xfId="7834"/>
    <cellStyle name="Walutowy 20 4" xfId="1146"/>
    <cellStyle name="Walutowy 20 4 2" xfId="4506"/>
    <cellStyle name="Walutowy 20 4 3" xfId="7835"/>
    <cellStyle name="Walutowy 20 5" xfId="1147"/>
    <cellStyle name="Walutowy 20 5 2" xfId="4507"/>
    <cellStyle name="Walutowy 20 5 3" xfId="7836"/>
    <cellStyle name="Walutowy 20 6" xfId="4500"/>
    <cellStyle name="Walutowy 20 7" xfId="7829"/>
    <cellStyle name="Walutowy 21" xfId="1148"/>
    <cellStyle name="Walutowy 21 2" xfId="1149"/>
    <cellStyle name="Walutowy 21 2 2" xfId="1150"/>
    <cellStyle name="Walutowy 21 2 2 2" xfId="4510"/>
    <cellStyle name="Walutowy 21 2 2 3" xfId="7839"/>
    <cellStyle name="Walutowy 21 2 3" xfId="1151"/>
    <cellStyle name="Walutowy 21 2 3 2" xfId="4511"/>
    <cellStyle name="Walutowy 21 2 3 3" xfId="7840"/>
    <cellStyle name="Walutowy 21 2 4" xfId="1152"/>
    <cellStyle name="Walutowy 21 2 4 2" xfId="4512"/>
    <cellStyle name="Walutowy 21 2 4 3" xfId="7841"/>
    <cellStyle name="Walutowy 21 2 5" xfId="4509"/>
    <cellStyle name="Walutowy 21 2 6" xfId="7838"/>
    <cellStyle name="Walutowy 21 3" xfId="1153"/>
    <cellStyle name="Walutowy 21 3 2" xfId="4513"/>
    <cellStyle name="Walutowy 21 3 3" xfId="7842"/>
    <cellStyle name="Walutowy 21 4" xfId="1154"/>
    <cellStyle name="Walutowy 21 4 2" xfId="4514"/>
    <cellStyle name="Walutowy 21 4 3" xfId="7843"/>
    <cellStyle name="Walutowy 21 5" xfId="1155"/>
    <cellStyle name="Walutowy 21 5 2" xfId="4515"/>
    <cellStyle name="Walutowy 21 5 3" xfId="7844"/>
    <cellStyle name="Walutowy 21 6" xfId="4508"/>
    <cellStyle name="Walutowy 21 7" xfId="7837"/>
    <cellStyle name="Walutowy 22" xfId="1156"/>
    <cellStyle name="Walutowy 22 2" xfId="1157"/>
    <cellStyle name="Walutowy 22 2 2" xfId="4517"/>
    <cellStyle name="Walutowy 22 2 3" xfId="7846"/>
    <cellStyle name="Walutowy 22 3" xfId="1158"/>
    <cellStyle name="Walutowy 22 3 2" xfId="4518"/>
    <cellStyle name="Walutowy 22 3 3" xfId="7847"/>
    <cellStyle name="Walutowy 22 4" xfId="1159"/>
    <cellStyle name="Walutowy 22 4 2" xfId="4519"/>
    <cellStyle name="Walutowy 22 4 3" xfId="7848"/>
    <cellStyle name="Walutowy 22 5" xfId="4516"/>
    <cellStyle name="Walutowy 22 6" xfId="7845"/>
    <cellStyle name="Walutowy 23" xfId="1160"/>
    <cellStyle name="Walutowy 23 2" xfId="1161"/>
    <cellStyle name="Walutowy 23 2 2" xfId="4521"/>
    <cellStyle name="Walutowy 23 2 3" xfId="7850"/>
    <cellStyle name="Walutowy 23 3" xfId="1162"/>
    <cellStyle name="Walutowy 23 3 2" xfId="4522"/>
    <cellStyle name="Walutowy 23 3 3" xfId="7851"/>
    <cellStyle name="Walutowy 23 4" xfId="1163"/>
    <cellStyle name="Walutowy 23 4 2" xfId="4523"/>
    <cellStyle name="Walutowy 23 4 3" xfId="7852"/>
    <cellStyle name="Walutowy 23 5" xfId="4520"/>
    <cellStyle name="Walutowy 23 6" xfId="7849"/>
    <cellStyle name="Walutowy 24" xfId="1164"/>
    <cellStyle name="Walutowy 24 2" xfId="4524"/>
    <cellStyle name="Walutowy 24 3" xfId="7853"/>
    <cellStyle name="Walutowy 25" xfId="1165"/>
    <cellStyle name="Walutowy 25 2" xfId="4525"/>
    <cellStyle name="Walutowy 25 3" xfId="7854"/>
    <cellStyle name="Walutowy 26" xfId="1166"/>
    <cellStyle name="Walutowy 26 2" xfId="4526"/>
    <cellStyle name="Walutowy 26 3" xfId="7855"/>
    <cellStyle name="Walutowy 27" xfId="107"/>
    <cellStyle name="Walutowy 28" xfId="10112"/>
    <cellStyle name="Walutowy 3" xfId="1167"/>
    <cellStyle name="Walutowy 3 10" xfId="1168"/>
    <cellStyle name="Walutowy 3 10 2" xfId="1169"/>
    <cellStyle name="Walutowy 3 10 2 2" xfId="1170"/>
    <cellStyle name="Walutowy 3 10 2 2 2" xfId="4529"/>
    <cellStyle name="Walutowy 3 10 2 2 3" xfId="7858"/>
    <cellStyle name="Walutowy 3 10 2 3" xfId="1171"/>
    <cellStyle name="Walutowy 3 10 2 3 2" xfId="4530"/>
    <cellStyle name="Walutowy 3 10 2 3 3" xfId="7859"/>
    <cellStyle name="Walutowy 3 10 2 4" xfId="1172"/>
    <cellStyle name="Walutowy 3 10 2 4 2" xfId="4531"/>
    <cellStyle name="Walutowy 3 10 2 4 3" xfId="7860"/>
    <cellStyle name="Walutowy 3 10 2 5" xfId="4528"/>
    <cellStyle name="Walutowy 3 10 2 6" xfId="7857"/>
    <cellStyle name="Walutowy 3 10 3" xfId="1173"/>
    <cellStyle name="Walutowy 3 10 3 2" xfId="4532"/>
    <cellStyle name="Walutowy 3 10 3 3" xfId="7861"/>
    <cellStyle name="Walutowy 3 10 4" xfId="1174"/>
    <cellStyle name="Walutowy 3 10 4 2" xfId="4533"/>
    <cellStyle name="Walutowy 3 10 4 3" xfId="7862"/>
    <cellStyle name="Walutowy 3 10 5" xfId="1175"/>
    <cellStyle name="Walutowy 3 10 5 2" xfId="4534"/>
    <cellStyle name="Walutowy 3 10 5 3" xfId="7863"/>
    <cellStyle name="Walutowy 3 10 6" xfId="4527"/>
    <cellStyle name="Walutowy 3 10 7" xfId="7856"/>
    <cellStyle name="Walutowy 3 11" xfId="1176"/>
    <cellStyle name="Walutowy 3 11 2" xfId="1177"/>
    <cellStyle name="Walutowy 3 11 2 2" xfId="1178"/>
    <cellStyle name="Walutowy 3 11 2 2 2" xfId="4537"/>
    <cellStyle name="Walutowy 3 11 2 2 3" xfId="7866"/>
    <cellStyle name="Walutowy 3 11 2 3" xfId="1179"/>
    <cellStyle name="Walutowy 3 11 2 3 2" xfId="4538"/>
    <cellStyle name="Walutowy 3 11 2 3 3" xfId="7867"/>
    <cellStyle name="Walutowy 3 11 2 4" xfId="1180"/>
    <cellStyle name="Walutowy 3 11 2 4 2" xfId="4539"/>
    <cellStyle name="Walutowy 3 11 2 4 3" xfId="7868"/>
    <cellStyle name="Walutowy 3 11 2 5" xfId="4536"/>
    <cellStyle name="Walutowy 3 11 2 6" xfId="7865"/>
    <cellStyle name="Walutowy 3 11 3" xfId="1181"/>
    <cellStyle name="Walutowy 3 11 3 2" xfId="4540"/>
    <cellStyle name="Walutowy 3 11 3 3" xfId="7869"/>
    <cellStyle name="Walutowy 3 11 4" xfId="1182"/>
    <cellStyle name="Walutowy 3 11 4 2" xfId="4541"/>
    <cellStyle name="Walutowy 3 11 4 3" xfId="7870"/>
    <cellStyle name="Walutowy 3 11 5" xfId="1183"/>
    <cellStyle name="Walutowy 3 11 5 2" xfId="4542"/>
    <cellStyle name="Walutowy 3 11 5 3" xfId="7871"/>
    <cellStyle name="Walutowy 3 11 6" xfId="4535"/>
    <cellStyle name="Walutowy 3 11 7" xfId="7864"/>
    <cellStyle name="Walutowy 3 12" xfId="1184"/>
    <cellStyle name="Walutowy 3 12 2" xfId="1185"/>
    <cellStyle name="Walutowy 3 12 2 2" xfId="1186"/>
    <cellStyle name="Walutowy 3 12 2 2 2" xfId="4545"/>
    <cellStyle name="Walutowy 3 12 2 2 3" xfId="7874"/>
    <cellStyle name="Walutowy 3 12 2 3" xfId="1187"/>
    <cellStyle name="Walutowy 3 12 2 3 2" xfId="4546"/>
    <cellStyle name="Walutowy 3 12 2 3 3" xfId="7875"/>
    <cellStyle name="Walutowy 3 12 2 4" xfId="1188"/>
    <cellStyle name="Walutowy 3 12 2 4 2" xfId="4547"/>
    <cellStyle name="Walutowy 3 12 2 4 3" xfId="7876"/>
    <cellStyle name="Walutowy 3 12 2 5" xfId="4544"/>
    <cellStyle name="Walutowy 3 12 2 6" xfId="7873"/>
    <cellStyle name="Walutowy 3 12 3" xfId="1189"/>
    <cellStyle name="Walutowy 3 12 3 2" xfId="4548"/>
    <cellStyle name="Walutowy 3 12 3 3" xfId="7877"/>
    <cellStyle name="Walutowy 3 12 4" xfId="1190"/>
    <cellStyle name="Walutowy 3 12 4 2" xfId="4549"/>
    <cellStyle name="Walutowy 3 12 4 3" xfId="7878"/>
    <cellStyle name="Walutowy 3 12 5" xfId="1191"/>
    <cellStyle name="Walutowy 3 12 5 2" xfId="4550"/>
    <cellStyle name="Walutowy 3 12 5 3" xfId="7879"/>
    <cellStyle name="Walutowy 3 12 6" xfId="4543"/>
    <cellStyle name="Walutowy 3 12 7" xfId="7872"/>
    <cellStyle name="Walutowy 3 13" xfId="1192"/>
    <cellStyle name="Walutowy 3 13 2" xfId="1193"/>
    <cellStyle name="Walutowy 3 13 2 2" xfId="1194"/>
    <cellStyle name="Walutowy 3 13 2 2 2" xfId="4553"/>
    <cellStyle name="Walutowy 3 13 2 2 3" xfId="7882"/>
    <cellStyle name="Walutowy 3 13 2 3" xfId="1195"/>
    <cellStyle name="Walutowy 3 13 2 3 2" xfId="4554"/>
    <cellStyle name="Walutowy 3 13 2 3 3" xfId="7883"/>
    <cellStyle name="Walutowy 3 13 2 4" xfId="1196"/>
    <cellStyle name="Walutowy 3 13 2 4 2" xfId="4555"/>
    <cellStyle name="Walutowy 3 13 2 4 3" xfId="7884"/>
    <cellStyle name="Walutowy 3 13 2 5" xfId="4552"/>
    <cellStyle name="Walutowy 3 13 2 6" xfId="7881"/>
    <cellStyle name="Walutowy 3 13 3" xfId="1197"/>
    <cellStyle name="Walutowy 3 13 3 2" xfId="4556"/>
    <cellStyle name="Walutowy 3 13 3 3" xfId="7885"/>
    <cellStyle name="Walutowy 3 13 4" xfId="1198"/>
    <cellStyle name="Walutowy 3 13 4 2" xfId="4557"/>
    <cellStyle name="Walutowy 3 13 4 3" xfId="7886"/>
    <cellStyle name="Walutowy 3 13 5" xfId="1199"/>
    <cellStyle name="Walutowy 3 13 5 2" xfId="4558"/>
    <cellStyle name="Walutowy 3 13 5 3" xfId="7887"/>
    <cellStyle name="Walutowy 3 13 6" xfId="4551"/>
    <cellStyle name="Walutowy 3 13 7" xfId="7880"/>
    <cellStyle name="Walutowy 3 14" xfId="1200"/>
    <cellStyle name="Walutowy 3 14 2" xfId="1201"/>
    <cellStyle name="Walutowy 3 14 2 2" xfId="1202"/>
    <cellStyle name="Walutowy 3 14 2 2 2" xfId="4561"/>
    <cellStyle name="Walutowy 3 14 2 2 3" xfId="7890"/>
    <cellStyle name="Walutowy 3 14 2 3" xfId="1203"/>
    <cellStyle name="Walutowy 3 14 2 3 2" xfId="4562"/>
    <cellStyle name="Walutowy 3 14 2 3 3" xfId="7891"/>
    <cellStyle name="Walutowy 3 14 2 4" xfId="1204"/>
    <cellStyle name="Walutowy 3 14 2 4 2" xfId="4563"/>
    <cellStyle name="Walutowy 3 14 2 4 3" xfId="7892"/>
    <cellStyle name="Walutowy 3 14 2 5" xfId="4560"/>
    <cellStyle name="Walutowy 3 14 2 6" xfId="7889"/>
    <cellStyle name="Walutowy 3 14 3" xfId="1205"/>
    <cellStyle name="Walutowy 3 14 3 2" xfId="4564"/>
    <cellStyle name="Walutowy 3 14 3 3" xfId="7893"/>
    <cellStyle name="Walutowy 3 14 4" xfId="1206"/>
    <cellStyle name="Walutowy 3 14 4 2" xfId="4565"/>
    <cellStyle name="Walutowy 3 14 4 3" xfId="7894"/>
    <cellStyle name="Walutowy 3 14 5" xfId="1207"/>
    <cellStyle name="Walutowy 3 14 5 2" xfId="4566"/>
    <cellStyle name="Walutowy 3 14 5 3" xfId="7895"/>
    <cellStyle name="Walutowy 3 14 6" xfId="4559"/>
    <cellStyle name="Walutowy 3 14 7" xfId="7888"/>
    <cellStyle name="Walutowy 3 15" xfId="1208"/>
    <cellStyle name="Walutowy 3 15 2" xfId="1209"/>
    <cellStyle name="Walutowy 3 15 2 2" xfId="1210"/>
    <cellStyle name="Walutowy 3 15 2 2 2" xfId="4569"/>
    <cellStyle name="Walutowy 3 15 2 2 3" xfId="7898"/>
    <cellStyle name="Walutowy 3 15 2 3" xfId="1211"/>
    <cellStyle name="Walutowy 3 15 2 3 2" xfId="4570"/>
    <cellStyle name="Walutowy 3 15 2 3 3" xfId="7899"/>
    <cellStyle name="Walutowy 3 15 2 4" xfId="1212"/>
    <cellStyle name="Walutowy 3 15 2 4 2" xfId="4571"/>
    <cellStyle name="Walutowy 3 15 2 4 3" xfId="7900"/>
    <cellStyle name="Walutowy 3 15 2 5" xfId="4568"/>
    <cellStyle name="Walutowy 3 15 2 6" xfId="7897"/>
    <cellStyle name="Walutowy 3 15 3" xfId="1213"/>
    <cellStyle name="Walutowy 3 15 3 2" xfId="4572"/>
    <cellStyle name="Walutowy 3 15 3 3" xfId="7901"/>
    <cellStyle name="Walutowy 3 15 4" xfId="1214"/>
    <cellStyle name="Walutowy 3 15 4 2" xfId="4573"/>
    <cellStyle name="Walutowy 3 15 4 3" xfId="7902"/>
    <cellStyle name="Walutowy 3 15 5" xfId="1215"/>
    <cellStyle name="Walutowy 3 15 5 2" xfId="4574"/>
    <cellStyle name="Walutowy 3 15 5 3" xfId="7903"/>
    <cellStyle name="Walutowy 3 15 6" xfId="4567"/>
    <cellStyle name="Walutowy 3 15 7" xfId="7896"/>
    <cellStyle name="Walutowy 3 16" xfId="1216"/>
    <cellStyle name="Walutowy 3 16 2" xfId="1217"/>
    <cellStyle name="Walutowy 3 16 2 2" xfId="1218"/>
    <cellStyle name="Walutowy 3 16 2 2 2" xfId="4577"/>
    <cellStyle name="Walutowy 3 16 2 2 3" xfId="7906"/>
    <cellStyle name="Walutowy 3 16 2 3" xfId="1219"/>
    <cellStyle name="Walutowy 3 16 2 3 2" xfId="4578"/>
    <cellStyle name="Walutowy 3 16 2 3 3" xfId="7907"/>
    <cellStyle name="Walutowy 3 16 2 4" xfId="1220"/>
    <cellStyle name="Walutowy 3 16 2 4 2" xfId="4579"/>
    <cellStyle name="Walutowy 3 16 2 4 3" xfId="7908"/>
    <cellStyle name="Walutowy 3 16 2 5" xfId="4576"/>
    <cellStyle name="Walutowy 3 16 2 6" xfId="7905"/>
    <cellStyle name="Walutowy 3 16 3" xfId="1221"/>
    <cellStyle name="Walutowy 3 16 3 2" xfId="4580"/>
    <cellStyle name="Walutowy 3 16 3 3" xfId="7909"/>
    <cellStyle name="Walutowy 3 16 4" xfId="1222"/>
    <cellStyle name="Walutowy 3 16 4 2" xfId="4581"/>
    <cellStyle name="Walutowy 3 16 4 3" xfId="7910"/>
    <cellStyle name="Walutowy 3 16 5" xfId="1223"/>
    <cellStyle name="Walutowy 3 16 5 2" xfId="4582"/>
    <cellStyle name="Walutowy 3 16 5 3" xfId="7911"/>
    <cellStyle name="Walutowy 3 16 6" xfId="4575"/>
    <cellStyle name="Walutowy 3 16 7" xfId="7904"/>
    <cellStyle name="Walutowy 3 17" xfId="1224"/>
    <cellStyle name="Walutowy 3 17 2" xfId="1225"/>
    <cellStyle name="Walutowy 3 17 2 2" xfId="1226"/>
    <cellStyle name="Walutowy 3 17 2 2 2" xfId="4585"/>
    <cellStyle name="Walutowy 3 17 2 2 3" xfId="7914"/>
    <cellStyle name="Walutowy 3 17 2 3" xfId="1227"/>
    <cellStyle name="Walutowy 3 17 2 3 2" xfId="4586"/>
    <cellStyle name="Walutowy 3 17 2 3 3" xfId="7915"/>
    <cellStyle name="Walutowy 3 17 2 4" xfId="1228"/>
    <cellStyle name="Walutowy 3 17 2 4 2" xfId="4587"/>
    <cellStyle name="Walutowy 3 17 2 4 3" xfId="7916"/>
    <cellStyle name="Walutowy 3 17 2 5" xfId="4584"/>
    <cellStyle name="Walutowy 3 17 2 6" xfId="7913"/>
    <cellStyle name="Walutowy 3 17 3" xfId="1229"/>
    <cellStyle name="Walutowy 3 17 3 2" xfId="4588"/>
    <cellStyle name="Walutowy 3 17 3 3" xfId="7917"/>
    <cellStyle name="Walutowy 3 17 4" xfId="1230"/>
    <cellStyle name="Walutowy 3 17 4 2" xfId="4589"/>
    <cellStyle name="Walutowy 3 17 4 3" xfId="7918"/>
    <cellStyle name="Walutowy 3 17 5" xfId="1231"/>
    <cellStyle name="Walutowy 3 17 5 2" xfId="4590"/>
    <cellStyle name="Walutowy 3 17 5 3" xfId="7919"/>
    <cellStyle name="Walutowy 3 17 6" xfId="4583"/>
    <cellStyle name="Walutowy 3 17 7" xfId="7912"/>
    <cellStyle name="Walutowy 3 18" xfId="1232"/>
    <cellStyle name="Walutowy 3 18 2" xfId="1233"/>
    <cellStyle name="Walutowy 3 18 2 2" xfId="1234"/>
    <cellStyle name="Walutowy 3 18 2 2 2" xfId="4593"/>
    <cellStyle name="Walutowy 3 18 2 2 3" xfId="7922"/>
    <cellStyle name="Walutowy 3 18 2 3" xfId="1235"/>
    <cellStyle name="Walutowy 3 18 2 3 2" xfId="4594"/>
    <cellStyle name="Walutowy 3 18 2 3 3" xfId="7923"/>
    <cellStyle name="Walutowy 3 18 2 4" xfId="1236"/>
    <cellStyle name="Walutowy 3 18 2 4 2" xfId="4595"/>
    <cellStyle name="Walutowy 3 18 2 4 3" xfId="7924"/>
    <cellStyle name="Walutowy 3 18 2 5" xfId="4592"/>
    <cellStyle name="Walutowy 3 18 2 6" xfId="7921"/>
    <cellStyle name="Walutowy 3 18 3" xfId="1237"/>
    <cellStyle name="Walutowy 3 18 3 2" xfId="4596"/>
    <cellStyle name="Walutowy 3 18 3 3" xfId="7925"/>
    <cellStyle name="Walutowy 3 18 4" xfId="1238"/>
    <cellStyle name="Walutowy 3 18 4 2" xfId="4597"/>
    <cellStyle name="Walutowy 3 18 4 3" xfId="7926"/>
    <cellStyle name="Walutowy 3 18 5" xfId="1239"/>
    <cellStyle name="Walutowy 3 18 5 2" xfId="4598"/>
    <cellStyle name="Walutowy 3 18 5 3" xfId="7927"/>
    <cellStyle name="Walutowy 3 18 6" xfId="4591"/>
    <cellStyle name="Walutowy 3 18 7" xfId="7920"/>
    <cellStyle name="Walutowy 3 19" xfId="1240"/>
    <cellStyle name="Walutowy 3 19 2" xfId="1241"/>
    <cellStyle name="Walutowy 3 19 2 2" xfId="1242"/>
    <cellStyle name="Walutowy 3 19 2 2 2" xfId="4601"/>
    <cellStyle name="Walutowy 3 19 2 2 3" xfId="7930"/>
    <cellStyle name="Walutowy 3 19 2 3" xfId="1243"/>
    <cellStyle name="Walutowy 3 19 2 3 2" xfId="4602"/>
    <cellStyle name="Walutowy 3 19 2 3 3" xfId="7931"/>
    <cellStyle name="Walutowy 3 19 2 4" xfId="1244"/>
    <cellStyle name="Walutowy 3 19 2 4 2" xfId="4603"/>
    <cellStyle name="Walutowy 3 19 2 4 3" xfId="7932"/>
    <cellStyle name="Walutowy 3 19 2 5" xfId="4600"/>
    <cellStyle name="Walutowy 3 19 2 6" xfId="7929"/>
    <cellStyle name="Walutowy 3 19 3" xfId="1245"/>
    <cellStyle name="Walutowy 3 19 3 2" xfId="4604"/>
    <cellStyle name="Walutowy 3 19 3 3" xfId="7933"/>
    <cellStyle name="Walutowy 3 19 4" xfId="1246"/>
    <cellStyle name="Walutowy 3 19 4 2" xfId="4605"/>
    <cellStyle name="Walutowy 3 19 4 3" xfId="7934"/>
    <cellStyle name="Walutowy 3 19 5" xfId="1247"/>
    <cellStyle name="Walutowy 3 19 5 2" xfId="4606"/>
    <cellStyle name="Walutowy 3 19 5 3" xfId="7935"/>
    <cellStyle name="Walutowy 3 19 6" xfId="4599"/>
    <cellStyle name="Walutowy 3 19 7" xfId="7928"/>
    <cellStyle name="Walutowy 3 2" xfId="1248"/>
    <cellStyle name="Walutowy 3 2 10" xfId="1249"/>
    <cellStyle name="Walutowy 3 2 10 2" xfId="1250"/>
    <cellStyle name="Walutowy 3 2 10 2 2" xfId="1251"/>
    <cellStyle name="Walutowy 3 2 10 2 2 2" xfId="4610"/>
    <cellStyle name="Walutowy 3 2 10 2 2 3" xfId="7939"/>
    <cellStyle name="Walutowy 3 2 10 2 3" xfId="1252"/>
    <cellStyle name="Walutowy 3 2 10 2 3 2" xfId="4611"/>
    <cellStyle name="Walutowy 3 2 10 2 3 3" xfId="7940"/>
    <cellStyle name="Walutowy 3 2 10 2 4" xfId="1253"/>
    <cellStyle name="Walutowy 3 2 10 2 4 2" xfId="4612"/>
    <cellStyle name="Walutowy 3 2 10 2 4 3" xfId="7941"/>
    <cellStyle name="Walutowy 3 2 10 2 5" xfId="4609"/>
    <cellStyle name="Walutowy 3 2 10 2 6" xfId="7938"/>
    <cellStyle name="Walutowy 3 2 10 3" xfId="1254"/>
    <cellStyle name="Walutowy 3 2 10 3 2" xfId="4613"/>
    <cellStyle name="Walutowy 3 2 10 3 3" xfId="7942"/>
    <cellStyle name="Walutowy 3 2 10 4" xfId="1255"/>
    <cellStyle name="Walutowy 3 2 10 4 2" xfId="4614"/>
    <cellStyle name="Walutowy 3 2 10 4 3" xfId="7943"/>
    <cellStyle name="Walutowy 3 2 10 5" xfId="1256"/>
    <cellStyle name="Walutowy 3 2 10 5 2" xfId="4615"/>
    <cellStyle name="Walutowy 3 2 10 5 3" xfId="7944"/>
    <cellStyle name="Walutowy 3 2 10 6" xfId="4608"/>
    <cellStyle name="Walutowy 3 2 10 7" xfId="7937"/>
    <cellStyle name="Walutowy 3 2 11" xfId="1257"/>
    <cellStyle name="Walutowy 3 2 11 2" xfId="1258"/>
    <cellStyle name="Walutowy 3 2 11 2 2" xfId="1259"/>
    <cellStyle name="Walutowy 3 2 11 2 2 2" xfId="4618"/>
    <cellStyle name="Walutowy 3 2 11 2 2 3" xfId="7947"/>
    <cellStyle name="Walutowy 3 2 11 2 3" xfId="1260"/>
    <cellStyle name="Walutowy 3 2 11 2 3 2" xfId="4619"/>
    <cellStyle name="Walutowy 3 2 11 2 3 3" xfId="7948"/>
    <cellStyle name="Walutowy 3 2 11 2 4" xfId="1261"/>
    <cellStyle name="Walutowy 3 2 11 2 4 2" xfId="4620"/>
    <cellStyle name="Walutowy 3 2 11 2 4 3" xfId="7949"/>
    <cellStyle name="Walutowy 3 2 11 2 5" xfId="4617"/>
    <cellStyle name="Walutowy 3 2 11 2 6" xfId="7946"/>
    <cellStyle name="Walutowy 3 2 11 3" xfId="1262"/>
    <cellStyle name="Walutowy 3 2 11 3 2" xfId="4621"/>
    <cellStyle name="Walutowy 3 2 11 3 3" xfId="7950"/>
    <cellStyle name="Walutowy 3 2 11 4" xfId="1263"/>
    <cellStyle name="Walutowy 3 2 11 4 2" xfId="4622"/>
    <cellStyle name="Walutowy 3 2 11 4 3" xfId="7951"/>
    <cellStyle name="Walutowy 3 2 11 5" xfId="1264"/>
    <cellStyle name="Walutowy 3 2 11 5 2" xfId="4623"/>
    <cellStyle name="Walutowy 3 2 11 5 3" xfId="7952"/>
    <cellStyle name="Walutowy 3 2 11 6" xfId="4616"/>
    <cellStyle name="Walutowy 3 2 11 7" xfId="7945"/>
    <cellStyle name="Walutowy 3 2 12" xfId="1265"/>
    <cellStyle name="Walutowy 3 2 12 2" xfId="1266"/>
    <cellStyle name="Walutowy 3 2 12 2 2" xfId="1267"/>
    <cellStyle name="Walutowy 3 2 12 2 2 2" xfId="4626"/>
    <cellStyle name="Walutowy 3 2 12 2 2 3" xfId="7955"/>
    <cellStyle name="Walutowy 3 2 12 2 3" xfId="1268"/>
    <cellStyle name="Walutowy 3 2 12 2 3 2" xfId="4627"/>
    <cellStyle name="Walutowy 3 2 12 2 3 3" xfId="7956"/>
    <cellStyle name="Walutowy 3 2 12 2 4" xfId="1269"/>
    <cellStyle name="Walutowy 3 2 12 2 4 2" xfId="4628"/>
    <cellStyle name="Walutowy 3 2 12 2 4 3" xfId="7957"/>
    <cellStyle name="Walutowy 3 2 12 2 5" xfId="4625"/>
    <cellStyle name="Walutowy 3 2 12 2 6" xfId="7954"/>
    <cellStyle name="Walutowy 3 2 12 3" xfId="1270"/>
    <cellStyle name="Walutowy 3 2 12 3 2" xfId="4629"/>
    <cellStyle name="Walutowy 3 2 12 3 3" xfId="7958"/>
    <cellStyle name="Walutowy 3 2 12 4" xfId="1271"/>
    <cellStyle name="Walutowy 3 2 12 4 2" xfId="4630"/>
    <cellStyle name="Walutowy 3 2 12 4 3" xfId="7959"/>
    <cellStyle name="Walutowy 3 2 12 5" xfId="1272"/>
    <cellStyle name="Walutowy 3 2 12 5 2" xfId="4631"/>
    <cellStyle name="Walutowy 3 2 12 5 3" xfId="7960"/>
    <cellStyle name="Walutowy 3 2 12 6" xfId="4624"/>
    <cellStyle name="Walutowy 3 2 12 7" xfId="7953"/>
    <cellStyle name="Walutowy 3 2 13" xfId="1273"/>
    <cellStyle name="Walutowy 3 2 13 2" xfId="1274"/>
    <cellStyle name="Walutowy 3 2 13 2 2" xfId="1275"/>
    <cellStyle name="Walutowy 3 2 13 2 2 2" xfId="4634"/>
    <cellStyle name="Walutowy 3 2 13 2 2 3" xfId="7963"/>
    <cellStyle name="Walutowy 3 2 13 2 3" xfId="1276"/>
    <cellStyle name="Walutowy 3 2 13 2 3 2" xfId="4635"/>
    <cellStyle name="Walutowy 3 2 13 2 3 3" xfId="7964"/>
    <cellStyle name="Walutowy 3 2 13 2 4" xfId="1277"/>
    <cellStyle name="Walutowy 3 2 13 2 4 2" xfId="4636"/>
    <cellStyle name="Walutowy 3 2 13 2 4 3" xfId="7965"/>
    <cellStyle name="Walutowy 3 2 13 2 5" xfId="4633"/>
    <cellStyle name="Walutowy 3 2 13 2 6" xfId="7962"/>
    <cellStyle name="Walutowy 3 2 13 3" xfId="1278"/>
    <cellStyle name="Walutowy 3 2 13 3 2" xfId="4637"/>
    <cellStyle name="Walutowy 3 2 13 3 3" xfId="7966"/>
    <cellStyle name="Walutowy 3 2 13 4" xfId="1279"/>
    <cellStyle name="Walutowy 3 2 13 4 2" xfId="4638"/>
    <cellStyle name="Walutowy 3 2 13 4 3" xfId="7967"/>
    <cellStyle name="Walutowy 3 2 13 5" xfId="1280"/>
    <cellStyle name="Walutowy 3 2 13 5 2" xfId="4639"/>
    <cellStyle name="Walutowy 3 2 13 5 3" xfId="7968"/>
    <cellStyle name="Walutowy 3 2 13 6" xfId="4632"/>
    <cellStyle name="Walutowy 3 2 13 7" xfId="7961"/>
    <cellStyle name="Walutowy 3 2 14" xfId="1281"/>
    <cellStyle name="Walutowy 3 2 14 2" xfId="1282"/>
    <cellStyle name="Walutowy 3 2 14 2 2" xfId="1283"/>
    <cellStyle name="Walutowy 3 2 14 2 2 2" xfId="4642"/>
    <cellStyle name="Walutowy 3 2 14 2 2 3" xfId="7971"/>
    <cellStyle name="Walutowy 3 2 14 2 3" xfId="1284"/>
    <cellStyle name="Walutowy 3 2 14 2 3 2" xfId="4643"/>
    <cellStyle name="Walutowy 3 2 14 2 3 3" xfId="7972"/>
    <cellStyle name="Walutowy 3 2 14 2 4" xfId="1285"/>
    <cellStyle name="Walutowy 3 2 14 2 4 2" xfId="4644"/>
    <cellStyle name="Walutowy 3 2 14 2 4 3" xfId="7973"/>
    <cellStyle name="Walutowy 3 2 14 2 5" xfId="4641"/>
    <cellStyle name="Walutowy 3 2 14 2 6" xfId="7970"/>
    <cellStyle name="Walutowy 3 2 14 3" xfId="1286"/>
    <cellStyle name="Walutowy 3 2 14 3 2" xfId="4645"/>
    <cellStyle name="Walutowy 3 2 14 3 3" xfId="7974"/>
    <cellStyle name="Walutowy 3 2 14 4" xfId="1287"/>
    <cellStyle name="Walutowy 3 2 14 4 2" xfId="4646"/>
    <cellStyle name="Walutowy 3 2 14 4 3" xfId="7975"/>
    <cellStyle name="Walutowy 3 2 14 5" xfId="1288"/>
    <cellStyle name="Walutowy 3 2 14 5 2" xfId="4647"/>
    <cellStyle name="Walutowy 3 2 14 5 3" xfId="7976"/>
    <cellStyle name="Walutowy 3 2 14 6" xfId="4640"/>
    <cellStyle name="Walutowy 3 2 14 7" xfId="7969"/>
    <cellStyle name="Walutowy 3 2 15" xfId="1289"/>
    <cellStyle name="Walutowy 3 2 15 2" xfId="1290"/>
    <cellStyle name="Walutowy 3 2 15 2 2" xfId="1291"/>
    <cellStyle name="Walutowy 3 2 15 2 2 2" xfId="4650"/>
    <cellStyle name="Walutowy 3 2 15 2 2 3" xfId="7979"/>
    <cellStyle name="Walutowy 3 2 15 2 3" xfId="1292"/>
    <cellStyle name="Walutowy 3 2 15 2 3 2" xfId="4651"/>
    <cellStyle name="Walutowy 3 2 15 2 3 3" xfId="7980"/>
    <cellStyle name="Walutowy 3 2 15 2 4" xfId="1293"/>
    <cellStyle name="Walutowy 3 2 15 2 4 2" xfId="4652"/>
    <cellStyle name="Walutowy 3 2 15 2 4 3" xfId="7981"/>
    <cellStyle name="Walutowy 3 2 15 2 5" xfId="4649"/>
    <cellStyle name="Walutowy 3 2 15 2 6" xfId="7978"/>
    <cellStyle name="Walutowy 3 2 15 3" xfId="1294"/>
    <cellStyle name="Walutowy 3 2 15 3 2" xfId="4653"/>
    <cellStyle name="Walutowy 3 2 15 3 3" xfId="7982"/>
    <cellStyle name="Walutowy 3 2 15 4" xfId="1295"/>
    <cellStyle name="Walutowy 3 2 15 4 2" xfId="4654"/>
    <cellStyle name="Walutowy 3 2 15 4 3" xfId="7983"/>
    <cellStyle name="Walutowy 3 2 15 5" xfId="1296"/>
    <cellStyle name="Walutowy 3 2 15 5 2" xfId="4655"/>
    <cellStyle name="Walutowy 3 2 15 5 3" xfId="7984"/>
    <cellStyle name="Walutowy 3 2 15 6" xfId="4648"/>
    <cellStyle name="Walutowy 3 2 15 7" xfId="7977"/>
    <cellStyle name="Walutowy 3 2 16" xfId="1297"/>
    <cellStyle name="Walutowy 3 2 16 2" xfId="1298"/>
    <cellStyle name="Walutowy 3 2 16 2 2" xfId="1299"/>
    <cellStyle name="Walutowy 3 2 16 2 2 2" xfId="4658"/>
    <cellStyle name="Walutowy 3 2 16 2 2 3" xfId="7987"/>
    <cellStyle name="Walutowy 3 2 16 2 3" xfId="1300"/>
    <cellStyle name="Walutowy 3 2 16 2 3 2" xfId="4659"/>
    <cellStyle name="Walutowy 3 2 16 2 3 3" xfId="7988"/>
    <cellStyle name="Walutowy 3 2 16 2 4" xfId="1301"/>
    <cellStyle name="Walutowy 3 2 16 2 4 2" xfId="4660"/>
    <cellStyle name="Walutowy 3 2 16 2 4 3" xfId="7989"/>
    <cellStyle name="Walutowy 3 2 16 2 5" xfId="4657"/>
    <cellStyle name="Walutowy 3 2 16 2 6" xfId="7986"/>
    <cellStyle name="Walutowy 3 2 16 3" xfId="1302"/>
    <cellStyle name="Walutowy 3 2 16 3 2" xfId="4661"/>
    <cellStyle name="Walutowy 3 2 16 3 3" xfId="7990"/>
    <cellStyle name="Walutowy 3 2 16 4" xfId="1303"/>
    <cellStyle name="Walutowy 3 2 16 4 2" xfId="4662"/>
    <cellStyle name="Walutowy 3 2 16 4 3" xfId="7991"/>
    <cellStyle name="Walutowy 3 2 16 5" xfId="1304"/>
    <cellStyle name="Walutowy 3 2 16 5 2" xfId="4663"/>
    <cellStyle name="Walutowy 3 2 16 5 3" xfId="7992"/>
    <cellStyle name="Walutowy 3 2 16 6" xfId="4656"/>
    <cellStyle name="Walutowy 3 2 16 7" xfId="7985"/>
    <cellStyle name="Walutowy 3 2 17" xfId="1305"/>
    <cellStyle name="Walutowy 3 2 17 2" xfId="1306"/>
    <cellStyle name="Walutowy 3 2 17 2 2" xfId="4665"/>
    <cellStyle name="Walutowy 3 2 17 2 3" xfId="7994"/>
    <cellStyle name="Walutowy 3 2 17 3" xfId="1307"/>
    <cellStyle name="Walutowy 3 2 17 3 2" xfId="4666"/>
    <cellStyle name="Walutowy 3 2 17 3 3" xfId="7995"/>
    <cellStyle name="Walutowy 3 2 17 4" xfId="1308"/>
    <cellStyle name="Walutowy 3 2 17 4 2" xfId="4667"/>
    <cellStyle name="Walutowy 3 2 17 4 3" xfId="7996"/>
    <cellStyle name="Walutowy 3 2 17 5" xfId="4664"/>
    <cellStyle name="Walutowy 3 2 17 6" xfId="7993"/>
    <cellStyle name="Walutowy 3 2 18" xfId="1309"/>
    <cellStyle name="Walutowy 3 2 18 2" xfId="1310"/>
    <cellStyle name="Walutowy 3 2 18 2 2" xfId="4669"/>
    <cellStyle name="Walutowy 3 2 18 2 3" xfId="7998"/>
    <cellStyle name="Walutowy 3 2 18 3" xfId="1311"/>
    <cellStyle name="Walutowy 3 2 18 3 2" xfId="4670"/>
    <cellStyle name="Walutowy 3 2 18 3 3" xfId="7999"/>
    <cellStyle name="Walutowy 3 2 18 4" xfId="1312"/>
    <cellStyle name="Walutowy 3 2 18 4 2" xfId="4671"/>
    <cellStyle name="Walutowy 3 2 18 4 3" xfId="8000"/>
    <cellStyle name="Walutowy 3 2 18 5" xfId="4668"/>
    <cellStyle name="Walutowy 3 2 18 6" xfId="7997"/>
    <cellStyle name="Walutowy 3 2 19" xfId="1313"/>
    <cellStyle name="Walutowy 3 2 19 2" xfId="4672"/>
    <cellStyle name="Walutowy 3 2 19 3" xfId="8001"/>
    <cellStyle name="Walutowy 3 2 2" xfId="1314"/>
    <cellStyle name="Walutowy 3 2 2 10" xfId="1315"/>
    <cellStyle name="Walutowy 3 2 2 10 2" xfId="1316"/>
    <cellStyle name="Walutowy 3 2 2 10 2 2" xfId="1317"/>
    <cellStyle name="Walutowy 3 2 2 10 2 2 2" xfId="4676"/>
    <cellStyle name="Walutowy 3 2 2 10 2 2 3" xfId="8005"/>
    <cellStyle name="Walutowy 3 2 2 10 2 3" xfId="1318"/>
    <cellStyle name="Walutowy 3 2 2 10 2 3 2" xfId="4677"/>
    <cellStyle name="Walutowy 3 2 2 10 2 3 3" xfId="8006"/>
    <cellStyle name="Walutowy 3 2 2 10 2 4" xfId="1319"/>
    <cellStyle name="Walutowy 3 2 2 10 2 4 2" xfId="4678"/>
    <cellStyle name="Walutowy 3 2 2 10 2 4 3" xfId="8007"/>
    <cellStyle name="Walutowy 3 2 2 10 2 5" xfId="4675"/>
    <cellStyle name="Walutowy 3 2 2 10 2 6" xfId="8004"/>
    <cellStyle name="Walutowy 3 2 2 10 3" xfId="1320"/>
    <cellStyle name="Walutowy 3 2 2 10 3 2" xfId="4679"/>
    <cellStyle name="Walutowy 3 2 2 10 3 3" xfId="8008"/>
    <cellStyle name="Walutowy 3 2 2 10 4" xfId="1321"/>
    <cellStyle name="Walutowy 3 2 2 10 4 2" xfId="4680"/>
    <cellStyle name="Walutowy 3 2 2 10 4 3" xfId="8009"/>
    <cellStyle name="Walutowy 3 2 2 10 5" xfId="1322"/>
    <cellStyle name="Walutowy 3 2 2 10 5 2" xfId="4681"/>
    <cellStyle name="Walutowy 3 2 2 10 5 3" xfId="8010"/>
    <cellStyle name="Walutowy 3 2 2 10 6" xfId="4674"/>
    <cellStyle name="Walutowy 3 2 2 10 7" xfId="8003"/>
    <cellStyle name="Walutowy 3 2 2 11" xfId="1323"/>
    <cellStyle name="Walutowy 3 2 2 11 2" xfId="1324"/>
    <cellStyle name="Walutowy 3 2 2 11 2 2" xfId="1325"/>
    <cellStyle name="Walutowy 3 2 2 11 2 2 2" xfId="4684"/>
    <cellStyle name="Walutowy 3 2 2 11 2 2 3" xfId="8013"/>
    <cellStyle name="Walutowy 3 2 2 11 2 3" xfId="1326"/>
    <cellStyle name="Walutowy 3 2 2 11 2 3 2" xfId="4685"/>
    <cellStyle name="Walutowy 3 2 2 11 2 3 3" xfId="8014"/>
    <cellStyle name="Walutowy 3 2 2 11 2 4" xfId="1327"/>
    <cellStyle name="Walutowy 3 2 2 11 2 4 2" xfId="4686"/>
    <cellStyle name="Walutowy 3 2 2 11 2 4 3" xfId="8015"/>
    <cellStyle name="Walutowy 3 2 2 11 2 5" xfId="4683"/>
    <cellStyle name="Walutowy 3 2 2 11 2 6" xfId="8012"/>
    <cellStyle name="Walutowy 3 2 2 11 3" xfId="1328"/>
    <cellStyle name="Walutowy 3 2 2 11 3 2" xfId="4687"/>
    <cellStyle name="Walutowy 3 2 2 11 3 3" xfId="8016"/>
    <cellStyle name="Walutowy 3 2 2 11 4" xfId="1329"/>
    <cellStyle name="Walutowy 3 2 2 11 4 2" xfId="4688"/>
    <cellStyle name="Walutowy 3 2 2 11 4 3" xfId="8017"/>
    <cellStyle name="Walutowy 3 2 2 11 5" xfId="1330"/>
    <cellStyle name="Walutowy 3 2 2 11 5 2" xfId="4689"/>
    <cellStyle name="Walutowy 3 2 2 11 5 3" xfId="8018"/>
    <cellStyle name="Walutowy 3 2 2 11 6" xfId="4682"/>
    <cellStyle name="Walutowy 3 2 2 11 7" xfId="8011"/>
    <cellStyle name="Walutowy 3 2 2 12" xfId="1331"/>
    <cellStyle name="Walutowy 3 2 2 12 2" xfId="1332"/>
    <cellStyle name="Walutowy 3 2 2 12 2 2" xfId="1333"/>
    <cellStyle name="Walutowy 3 2 2 12 2 2 2" xfId="4692"/>
    <cellStyle name="Walutowy 3 2 2 12 2 2 3" xfId="8021"/>
    <cellStyle name="Walutowy 3 2 2 12 2 3" xfId="1334"/>
    <cellStyle name="Walutowy 3 2 2 12 2 3 2" xfId="4693"/>
    <cellStyle name="Walutowy 3 2 2 12 2 3 3" xfId="8022"/>
    <cellStyle name="Walutowy 3 2 2 12 2 4" xfId="1335"/>
    <cellStyle name="Walutowy 3 2 2 12 2 4 2" xfId="4694"/>
    <cellStyle name="Walutowy 3 2 2 12 2 4 3" xfId="8023"/>
    <cellStyle name="Walutowy 3 2 2 12 2 5" xfId="4691"/>
    <cellStyle name="Walutowy 3 2 2 12 2 6" xfId="8020"/>
    <cellStyle name="Walutowy 3 2 2 12 3" xfId="1336"/>
    <cellStyle name="Walutowy 3 2 2 12 3 2" xfId="4695"/>
    <cellStyle name="Walutowy 3 2 2 12 3 3" xfId="8024"/>
    <cellStyle name="Walutowy 3 2 2 12 4" xfId="1337"/>
    <cellStyle name="Walutowy 3 2 2 12 4 2" xfId="4696"/>
    <cellStyle name="Walutowy 3 2 2 12 4 3" xfId="8025"/>
    <cellStyle name="Walutowy 3 2 2 12 5" xfId="1338"/>
    <cellStyle name="Walutowy 3 2 2 12 5 2" xfId="4697"/>
    <cellStyle name="Walutowy 3 2 2 12 5 3" xfId="8026"/>
    <cellStyle name="Walutowy 3 2 2 12 6" xfId="4690"/>
    <cellStyle name="Walutowy 3 2 2 12 7" xfId="8019"/>
    <cellStyle name="Walutowy 3 2 2 13" xfId="1339"/>
    <cellStyle name="Walutowy 3 2 2 13 2" xfId="1340"/>
    <cellStyle name="Walutowy 3 2 2 13 2 2" xfId="1341"/>
    <cellStyle name="Walutowy 3 2 2 13 2 2 2" xfId="4700"/>
    <cellStyle name="Walutowy 3 2 2 13 2 2 3" xfId="8029"/>
    <cellStyle name="Walutowy 3 2 2 13 2 3" xfId="1342"/>
    <cellStyle name="Walutowy 3 2 2 13 2 3 2" xfId="4701"/>
    <cellStyle name="Walutowy 3 2 2 13 2 3 3" xfId="8030"/>
    <cellStyle name="Walutowy 3 2 2 13 2 4" xfId="1343"/>
    <cellStyle name="Walutowy 3 2 2 13 2 4 2" xfId="4702"/>
    <cellStyle name="Walutowy 3 2 2 13 2 4 3" xfId="8031"/>
    <cellStyle name="Walutowy 3 2 2 13 2 5" xfId="4699"/>
    <cellStyle name="Walutowy 3 2 2 13 2 6" xfId="8028"/>
    <cellStyle name="Walutowy 3 2 2 13 3" xfId="1344"/>
    <cellStyle name="Walutowy 3 2 2 13 3 2" xfId="4703"/>
    <cellStyle name="Walutowy 3 2 2 13 3 3" xfId="8032"/>
    <cellStyle name="Walutowy 3 2 2 13 4" xfId="1345"/>
    <cellStyle name="Walutowy 3 2 2 13 4 2" xfId="4704"/>
    <cellStyle name="Walutowy 3 2 2 13 4 3" xfId="8033"/>
    <cellStyle name="Walutowy 3 2 2 13 5" xfId="1346"/>
    <cellStyle name="Walutowy 3 2 2 13 5 2" xfId="4705"/>
    <cellStyle name="Walutowy 3 2 2 13 5 3" xfId="8034"/>
    <cellStyle name="Walutowy 3 2 2 13 6" xfId="4698"/>
    <cellStyle name="Walutowy 3 2 2 13 7" xfId="8027"/>
    <cellStyle name="Walutowy 3 2 2 14" xfId="1347"/>
    <cellStyle name="Walutowy 3 2 2 14 2" xfId="1348"/>
    <cellStyle name="Walutowy 3 2 2 14 2 2" xfId="4707"/>
    <cellStyle name="Walutowy 3 2 2 14 2 3" xfId="8036"/>
    <cellStyle name="Walutowy 3 2 2 14 3" xfId="1349"/>
    <cellStyle name="Walutowy 3 2 2 14 3 2" xfId="4708"/>
    <cellStyle name="Walutowy 3 2 2 14 3 3" xfId="8037"/>
    <cellStyle name="Walutowy 3 2 2 14 4" xfId="1350"/>
    <cellStyle name="Walutowy 3 2 2 14 4 2" xfId="4709"/>
    <cellStyle name="Walutowy 3 2 2 14 4 3" xfId="8038"/>
    <cellStyle name="Walutowy 3 2 2 14 5" xfId="4706"/>
    <cellStyle name="Walutowy 3 2 2 14 6" xfId="8035"/>
    <cellStyle name="Walutowy 3 2 2 15" xfId="1351"/>
    <cellStyle name="Walutowy 3 2 2 15 2" xfId="1352"/>
    <cellStyle name="Walutowy 3 2 2 15 2 2" xfId="4711"/>
    <cellStyle name="Walutowy 3 2 2 15 2 3" xfId="8040"/>
    <cellStyle name="Walutowy 3 2 2 15 3" xfId="1353"/>
    <cellStyle name="Walutowy 3 2 2 15 3 2" xfId="4712"/>
    <cellStyle name="Walutowy 3 2 2 15 3 3" xfId="8041"/>
    <cellStyle name="Walutowy 3 2 2 15 4" xfId="1354"/>
    <cellStyle name="Walutowy 3 2 2 15 4 2" xfId="4713"/>
    <cellStyle name="Walutowy 3 2 2 15 4 3" xfId="8042"/>
    <cellStyle name="Walutowy 3 2 2 15 5" xfId="4710"/>
    <cellStyle name="Walutowy 3 2 2 15 6" xfId="8039"/>
    <cellStyle name="Walutowy 3 2 2 16" xfId="1355"/>
    <cellStyle name="Walutowy 3 2 2 16 2" xfId="4714"/>
    <cellStyle name="Walutowy 3 2 2 16 3" xfId="8043"/>
    <cellStyle name="Walutowy 3 2 2 17" xfId="1356"/>
    <cellStyle name="Walutowy 3 2 2 17 2" xfId="4715"/>
    <cellStyle name="Walutowy 3 2 2 17 3" xfId="8044"/>
    <cellStyle name="Walutowy 3 2 2 18" xfId="1357"/>
    <cellStyle name="Walutowy 3 2 2 18 2" xfId="4716"/>
    <cellStyle name="Walutowy 3 2 2 18 3" xfId="8045"/>
    <cellStyle name="Walutowy 3 2 2 19" xfId="4717"/>
    <cellStyle name="Walutowy 3 2 2 19 2" xfId="8046"/>
    <cellStyle name="Walutowy 3 2 2 2" xfId="1358"/>
    <cellStyle name="Walutowy 3 2 2 2 10" xfId="1359"/>
    <cellStyle name="Walutowy 3 2 2 2 10 2" xfId="4719"/>
    <cellStyle name="Walutowy 3 2 2 2 10 3" xfId="8048"/>
    <cellStyle name="Walutowy 3 2 2 2 11" xfId="1360"/>
    <cellStyle name="Walutowy 3 2 2 2 11 2" xfId="4720"/>
    <cellStyle name="Walutowy 3 2 2 2 11 3" xfId="8049"/>
    <cellStyle name="Walutowy 3 2 2 2 12" xfId="4718"/>
    <cellStyle name="Walutowy 3 2 2 2 13" xfId="8047"/>
    <cellStyle name="Walutowy 3 2 2 2 2" xfId="1361"/>
    <cellStyle name="Walutowy 3 2 2 2 2 2" xfId="1362"/>
    <cellStyle name="Walutowy 3 2 2 2 2 2 2" xfId="1363"/>
    <cellStyle name="Walutowy 3 2 2 2 2 2 2 2" xfId="4723"/>
    <cellStyle name="Walutowy 3 2 2 2 2 2 2 3" xfId="8052"/>
    <cellStyle name="Walutowy 3 2 2 2 2 2 3" xfId="1364"/>
    <cellStyle name="Walutowy 3 2 2 2 2 2 3 2" xfId="4724"/>
    <cellStyle name="Walutowy 3 2 2 2 2 2 3 3" xfId="8053"/>
    <cellStyle name="Walutowy 3 2 2 2 2 2 4" xfId="1365"/>
    <cellStyle name="Walutowy 3 2 2 2 2 2 4 2" xfId="4725"/>
    <cellStyle name="Walutowy 3 2 2 2 2 2 4 3" xfId="8054"/>
    <cellStyle name="Walutowy 3 2 2 2 2 2 5" xfId="4722"/>
    <cellStyle name="Walutowy 3 2 2 2 2 2 6" xfId="8051"/>
    <cellStyle name="Walutowy 3 2 2 2 2 3" xfId="1366"/>
    <cellStyle name="Walutowy 3 2 2 2 2 3 2" xfId="4726"/>
    <cellStyle name="Walutowy 3 2 2 2 2 3 3" xfId="8055"/>
    <cellStyle name="Walutowy 3 2 2 2 2 4" xfId="1367"/>
    <cellStyle name="Walutowy 3 2 2 2 2 4 2" xfId="4727"/>
    <cellStyle name="Walutowy 3 2 2 2 2 4 3" xfId="8056"/>
    <cellStyle name="Walutowy 3 2 2 2 2 5" xfId="1368"/>
    <cellStyle name="Walutowy 3 2 2 2 2 5 2" xfId="4728"/>
    <cellStyle name="Walutowy 3 2 2 2 2 5 3" xfId="8057"/>
    <cellStyle name="Walutowy 3 2 2 2 2 6" xfId="4721"/>
    <cellStyle name="Walutowy 3 2 2 2 2 7" xfId="8050"/>
    <cellStyle name="Walutowy 3 2 2 2 3" xfId="1369"/>
    <cellStyle name="Walutowy 3 2 2 2 3 2" xfId="1370"/>
    <cellStyle name="Walutowy 3 2 2 2 3 2 2" xfId="1371"/>
    <cellStyle name="Walutowy 3 2 2 2 3 2 2 2" xfId="4731"/>
    <cellStyle name="Walutowy 3 2 2 2 3 2 2 3" xfId="8060"/>
    <cellStyle name="Walutowy 3 2 2 2 3 2 3" xfId="1372"/>
    <cellStyle name="Walutowy 3 2 2 2 3 2 3 2" xfId="4732"/>
    <cellStyle name="Walutowy 3 2 2 2 3 2 3 3" xfId="8061"/>
    <cellStyle name="Walutowy 3 2 2 2 3 2 4" xfId="1373"/>
    <cellStyle name="Walutowy 3 2 2 2 3 2 4 2" xfId="4733"/>
    <cellStyle name="Walutowy 3 2 2 2 3 2 4 3" xfId="8062"/>
    <cellStyle name="Walutowy 3 2 2 2 3 2 5" xfId="4730"/>
    <cellStyle name="Walutowy 3 2 2 2 3 2 6" xfId="8059"/>
    <cellStyle name="Walutowy 3 2 2 2 3 3" xfId="1374"/>
    <cellStyle name="Walutowy 3 2 2 2 3 3 2" xfId="4734"/>
    <cellStyle name="Walutowy 3 2 2 2 3 3 3" xfId="8063"/>
    <cellStyle name="Walutowy 3 2 2 2 3 4" xfId="1375"/>
    <cellStyle name="Walutowy 3 2 2 2 3 4 2" xfId="4735"/>
    <cellStyle name="Walutowy 3 2 2 2 3 4 3" xfId="8064"/>
    <cellStyle name="Walutowy 3 2 2 2 3 5" xfId="1376"/>
    <cellStyle name="Walutowy 3 2 2 2 3 5 2" xfId="4736"/>
    <cellStyle name="Walutowy 3 2 2 2 3 5 3" xfId="8065"/>
    <cellStyle name="Walutowy 3 2 2 2 3 6" xfId="4729"/>
    <cellStyle name="Walutowy 3 2 2 2 3 7" xfId="8058"/>
    <cellStyle name="Walutowy 3 2 2 2 4" xfId="1377"/>
    <cellStyle name="Walutowy 3 2 2 2 4 2" xfId="1378"/>
    <cellStyle name="Walutowy 3 2 2 2 4 2 2" xfId="1379"/>
    <cellStyle name="Walutowy 3 2 2 2 4 2 2 2" xfId="4739"/>
    <cellStyle name="Walutowy 3 2 2 2 4 2 2 3" xfId="8068"/>
    <cellStyle name="Walutowy 3 2 2 2 4 2 3" xfId="1380"/>
    <cellStyle name="Walutowy 3 2 2 2 4 2 3 2" xfId="4740"/>
    <cellStyle name="Walutowy 3 2 2 2 4 2 3 3" xfId="8069"/>
    <cellStyle name="Walutowy 3 2 2 2 4 2 4" xfId="1381"/>
    <cellStyle name="Walutowy 3 2 2 2 4 2 4 2" xfId="4741"/>
    <cellStyle name="Walutowy 3 2 2 2 4 2 4 3" xfId="8070"/>
    <cellStyle name="Walutowy 3 2 2 2 4 2 5" xfId="4738"/>
    <cellStyle name="Walutowy 3 2 2 2 4 2 6" xfId="8067"/>
    <cellStyle name="Walutowy 3 2 2 2 4 3" xfId="1382"/>
    <cellStyle name="Walutowy 3 2 2 2 4 3 2" xfId="4742"/>
    <cellStyle name="Walutowy 3 2 2 2 4 3 3" xfId="8071"/>
    <cellStyle name="Walutowy 3 2 2 2 4 4" xfId="1383"/>
    <cellStyle name="Walutowy 3 2 2 2 4 4 2" xfId="4743"/>
    <cellStyle name="Walutowy 3 2 2 2 4 4 3" xfId="8072"/>
    <cellStyle name="Walutowy 3 2 2 2 4 5" xfId="1384"/>
    <cellStyle name="Walutowy 3 2 2 2 4 5 2" xfId="4744"/>
    <cellStyle name="Walutowy 3 2 2 2 4 5 3" xfId="8073"/>
    <cellStyle name="Walutowy 3 2 2 2 4 6" xfId="4737"/>
    <cellStyle name="Walutowy 3 2 2 2 4 7" xfId="8066"/>
    <cellStyle name="Walutowy 3 2 2 2 5" xfId="1385"/>
    <cellStyle name="Walutowy 3 2 2 2 5 2" xfId="1386"/>
    <cellStyle name="Walutowy 3 2 2 2 5 2 2" xfId="1387"/>
    <cellStyle name="Walutowy 3 2 2 2 5 2 2 2" xfId="4747"/>
    <cellStyle name="Walutowy 3 2 2 2 5 2 2 3" xfId="8076"/>
    <cellStyle name="Walutowy 3 2 2 2 5 2 3" xfId="1388"/>
    <cellStyle name="Walutowy 3 2 2 2 5 2 3 2" xfId="4748"/>
    <cellStyle name="Walutowy 3 2 2 2 5 2 3 3" xfId="8077"/>
    <cellStyle name="Walutowy 3 2 2 2 5 2 4" xfId="1389"/>
    <cellStyle name="Walutowy 3 2 2 2 5 2 4 2" xfId="4749"/>
    <cellStyle name="Walutowy 3 2 2 2 5 2 4 3" xfId="8078"/>
    <cellStyle name="Walutowy 3 2 2 2 5 2 5" xfId="4746"/>
    <cellStyle name="Walutowy 3 2 2 2 5 2 6" xfId="8075"/>
    <cellStyle name="Walutowy 3 2 2 2 5 3" xfId="1390"/>
    <cellStyle name="Walutowy 3 2 2 2 5 3 2" xfId="4750"/>
    <cellStyle name="Walutowy 3 2 2 2 5 3 3" xfId="8079"/>
    <cellStyle name="Walutowy 3 2 2 2 5 4" xfId="1391"/>
    <cellStyle name="Walutowy 3 2 2 2 5 4 2" xfId="4751"/>
    <cellStyle name="Walutowy 3 2 2 2 5 4 3" xfId="8080"/>
    <cellStyle name="Walutowy 3 2 2 2 5 5" xfId="1392"/>
    <cellStyle name="Walutowy 3 2 2 2 5 5 2" xfId="4752"/>
    <cellStyle name="Walutowy 3 2 2 2 5 5 3" xfId="8081"/>
    <cellStyle name="Walutowy 3 2 2 2 5 6" xfId="4745"/>
    <cellStyle name="Walutowy 3 2 2 2 5 7" xfId="8074"/>
    <cellStyle name="Walutowy 3 2 2 2 6" xfId="1393"/>
    <cellStyle name="Walutowy 3 2 2 2 6 2" xfId="1394"/>
    <cellStyle name="Walutowy 3 2 2 2 6 2 2" xfId="1395"/>
    <cellStyle name="Walutowy 3 2 2 2 6 2 2 2" xfId="4755"/>
    <cellStyle name="Walutowy 3 2 2 2 6 2 2 3" xfId="8084"/>
    <cellStyle name="Walutowy 3 2 2 2 6 2 3" xfId="1396"/>
    <cellStyle name="Walutowy 3 2 2 2 6 2 3 2" xfId="4756"/>
    <cellStyle name="Walutowy 3 2 2 2 6 2 3 3" xfId="8085"/>
    <cellStyle name="Walutowy 3 2 2 2 6 2 4" xfId="1397"/>
    <cellStyle name="Walutowy 3 2 2 2 6 2 4 2" xfId="4757"/>
    <cellStyle name="Walutowy 3 2 2 2 6 2 4 3" xfId="8086"/>
    <cellStyle name="Walutowy 3 2 2 2 6 2 5" xfId="4754"/>
    <cellStyle name="Walutowy 3 2 2 2 6 2 6" xfId="8083"/>
    <cellStyle name="Walutowy 3 2 2 2 6 3" xfId="1398"/>
    <cellStyle name="Walutowy 3 2 2 2 6 3 2" xfId="4758"/>
    <cellStyle name="Walutowy 3 2 2 2 6 3 3" xfId="8087"/>
    <cellStyle name="Walutowy 3 2 2 2 6 4" xfId="1399"/>
    <cellStyle name="Walutowy 3 2 2 2 6 4 2" xfId="4759"/>
    <cellStyle name="Walutowy 3 2 2 2 6 4 3" xfId="8088"/>
    <cellStyle name="Walutowy 3 2 2 2 6 5" xfId="1400"/>
    <cellStyle name="Walutowy 3 2 2 2 6 5 2" xfId="4760"/>
    <cellStyle name="Walutowy 3 2 2 2 6 5 3" xfId="8089"/>
    <cellStyle name="Walutowy 3 2 2 2 6 6" xfId="4753"/>
    <cellStyle name="Walutowy 3 2 2 2 6 7" xfId="8082"/>
    <cellStyle name="Walutowy 3 2 2 2 7" xfId="1401"/>
    <cellStyle name="Walutowy 3 2 2 2 7 2" xfId="1402"/>
    <cellStyle name="Walutowy 3 2 2 2 7 2 2" xfId="4762"/>
    <cellStyle name="Walutowy 3 2 2 2 7 2 3" xfId="8091"/>
    <cellStyle name="Walutowy 3 2 2 2 7 3" xfId="1403"/>
    <cellStyle name="Walutowy 3 2 2 2 7 3 2" xfId="4763"/>
    <cellStyle name="Walutowy 3 2 2 2 7 3 3" xfId="8092"/>
    <cellStyle name="Walutowy 3 2 2 2 7 4" xfId="1404"/>
    <cellStyle name="Walutowy 3 2 2 2 7 4 2" xfId="4764"/>
    <cellStyle name="Walutowy 3 2 2 2 7 4 3" xfId="8093"/>
    <cellStyle name="Walutowy 3 2 2 2 7 5" xfId="4761"/>
    <cellStyle name="Walutowy 3 2 2 2 7 6" xfId="8090"/>
    <cellStyle name="Walutowy 3 2 2 2 8" xfId="1405"/>
    <cellStyle name="Walutowy 3 2 2 2 8 2" xfId="1406"/>
    <cellStyle name="Walutowy 3 2 2 2 8 2 2" xfId="4766"/>
    <cellStyle name="Walutowy 3 2 2 2 8 2 3" xfId="8095"/>
    <cellStyle name="Walutowy 3 2 2 2 8 3" xfId="1407"/>
    <cellStyle name="Walutowy 3 2 2 2 8 3 2" xfId="4767"/>
    <cellStyle name="Walutowy 3 2 2 2 8 3 3" xfId="8096"/>
    <cellStyle name="Walutowy 3 2 2 2 8 4" xfId="1408"/>
    <cellStyle name="Walutowy 3 2 2 2 8 4 2" xfId="4768"/>
    <cellStyle name="Walutowy 3 2 2 2 8 4 3" xfId="8097"/>
    <cellStyle name="Walutowy 3 2 2 2 8 5" xfId="4765"/>
    <cellStyle name="Walutowy 3 2 2 2 8 6" xfId="8094"/>
    <cellStyle name="Walutowy 3 2 2 2 9" xfId="1409"/>
    <cellStyle name="Walutowy 3 2 2 2 9 2" xfId="4769"/>
    <cellStyle name="Walutowy 3 2 2 2 9 3" xfId="8098"/>
    <cellStyle name="Walutowy 3 2 2 20" xfId="4673"/>
    <cellStyle name="Walutowy 3 2 2 21" xfId="8002"/>
    <cellStyle name="Walutowy 3 2 2 22" xfId="10127"/>
    <cellStyle name="Walutowy 3 2 2 3" xfId="1410"/>
    <cellStyle name="Walutowy 3 2 2 3 10" xfId="4770"/>
    <cellStyle name="Walutowy 3 2 2 3 11" xfId="8099"/>
    <cellStyle name="Walutowy 3 2 2 3 2" xfId="1411"/>
    <cellStyle name="Walutowy 3 2 2 3 2 2" xfId="1412"/>
    <cellStyle name="Walutowy 3 2 2 3 2 2 2" xfId="1413"/>
    <cellStyle name="Walutowy 3 2 2 3 2 2 2 2" xfId="4773"/>
    <cellStyle name="Walutowy 3 2 2 3 2 2 2 3" xfId="8102"/>
    <cellStyle name="Walutowy 3 2 2 3 2 2 3" xfId="1414"/>
    <cellStyle name="Walutowy 3 2 2 3 2 2 3 2" xfId="4774"/>
    <cellStyle name="Walutowy 3 2 2 3 2 2 3 3" xfId="8103"/>
    <cellStyle name="Walutowy 3 2 2 3 2 2 4" xfId="1415"/>
    <cellStyle name="Walutowy 3 2 2 3 2 2 4 2" xfId="4775"/>
    <cellStyle name="Walutowy 3 2 2 3 2 2 4 3" xfId="8104"/>
    <cellStyle name="Walutowy 3 2 2 3 2 2 5" xfId="4772"/>
    <cellStyle name="Walutowy 3 2 2 3 2 2 6" xfId="8101"/>
    <cellStyle name="Walutowy 3 2 2 3 2 3" xfId="1416"/>
    <cellStyle name="Walutowy 3 2 2 3 2 3 2" xfId="4776"/>
    <cellStyle name="Walutowy 3 2 2 3 2 3 3" xfId="8105"/>
    <cellStyle name="Walutowy 3 2 2 3 2 4" xfId="1417"/>
    <cellStyle name="Walutowy 3 2 2 3 2 4 2" xfId="4777"/>
    <cellStyle name="Walutowy 3 2 2 3 2 4 3" xfId="8106"/>
    <cellStyle name="Walutowy 3 2 2 3 2 5" xfId="1418"/>
    <cellStyle name="Walutowy 3 2 2 3 2 5 2" xfId="4778"/>
    <cellStyle name="Walutowy 3 2 2 3 2 5 3" xfId="8107"/>
    <cellStyle name="Walutowy 3 2 2 3 2 6" xfId="4771"/>
    <cellStyle name="Walutowy 3 2 2 3 2 7" xfId="8100"/>
    <cellStyle name="Walutowy 3 2 2 3 3" xfId="1419"/>
    <cellStyle name="Walutowy 3 2 2 3 3 2" xfId="1420"/>
    <cellStyle name="Walutowy 3 2 2 3 3 2 2" xfId="1421"/>
    <cellStyle name="Walutowy 3 2 2 3 3 2 2 2" xfId="4781"/>
    <cellStyle name="Walutowy 3 2 2 3 3 2 2 3" xfId="8110"/>
    <cellStyle name="Walutowy 3 2 2 3 3 2 3" xfId="1422"/>
    <cellStyle name="Walutowy 3 2 2 3 3 2 3 2" xfId="4782"/>
    <cellStyle name="Walutowy 3 2 2 3 3 2 3 3" xfId="8111"/>
    <cellStyle name="Walutowy 3 2 2 3 3 2 4" xfId="1423"/>
    <cellStyle name="Walutowy 3 2 2 3 3 2 4 2" xfId="4783"/>
    <cellStyle name="Walutowy 3 2 2 3 3 2 4 3" xfId="8112"/>
    <cellStyle name="Walutowy 3 2 2 3 3 2 5" xfId="4780"/>
    <cellStyle name="Walutowy 3 2 2 3 3 2 6" xfId="8109"/>
    <cellStyle name="Walutowy 3 2 2 3 3 3" xfId="1424"/>
    <cellStyle name="Walutowy 3 2 2 3 3 3 2" xfId="4784"/>
    <cellStyle name="Walutowy 3 2 2 3 3 3 3" xfId="8113"/>
    <cellStyle name="Walutowy 3 2 2 3 3 4" xfId="1425"/>
    <cellStyle name="Walutowy 3 2 2 3 3 4 2" xfId="4785"/>
    <cellStyle name="Walutowy 3 2 2 3 3 4 3" xfId="8114"/>
    <cellStyle name="Walutowy 3 2 2 3 3 5" xfId="1426"/>
    <cellStyle name="Walutowy 3 2 2 3 3 5 2" xfId="4786"/>
    <cellStyle name="Walutowy 3 2 2 3 3 5 3" xfId="8115"/>
    <cellStyle name="Walutowy 3 2 2 3 3 6" xfId="4779"/>
    <cellStyle name="Walutowy 3 2 2 3 3 7" xfId="8108"/>
    <cellStyle name="Walutowy 3 2 2 3 4" xfId="1427"/>
    <cellStyle name="Walutowy 3 2 2 3 4 2" xfId="1428"/>
    <cellStyle name="Walutowy 3 2 2 3 4 2 2" xfId="1429"/>
    <cellStyle name="Walutowy 3 2 2 3 4 2 2 2" xfId="4789"/>
    <cellStyle name="Walutowy 3 2 2 3 4 2 2 3" xfId="8118"/>
    <cellStyle name="Walutowy 3 2 2 3 4 2 3" xfId="1430"/>
    <cellStyle name="Walutowy 3 2 2 3 4 2 3 2" xfId="4790"/>
    <cellStyle name="Walutowy 3 2 2 3 4 2 3 3" xfId="8119"/>
    <cellStyle name="Walutowy 3 2 2 3 4 2 4" xfId="1431"/>
    <cellStyle name="Walutowy 3 2 2 3 4 2 4 2" xfId="4791"/>
    <cellStyle name="Walutowy 3 2 2 3 4 2 4 3" xfId="8120"/>
    <cellStyle name="Walutowy 3 2 2 3 4 2 5" xfId="4788"/>
    <cellStyle name="Walutowy 3 2 2 3 4 2 6" xfId="8117"/>
    <cellStyle name="Walutowy 3 2 2 3 4 3" xfId="1432"/>
    <cellStyle name="Walutowy 3 2 2 3 4 3 2" xfId="4792"/>
    <cellStyle name="Walutowy 3 2 2 3 4 3 3" xfId="8121"/>
    <cellStyle name="Walutowy 3 2 2 3 4 4" xfId="1433"/>
    <cellStyle name="Walutowy 3 2 2 3 4 4 2" xfId="4793"/>
    <cellStyle name="Walutowy 3 2 2 3 4 4 3" xfId="8122"/>
    <cellStyle name="Walutowy 3 2 2 3 4 5" xfId="1434"/>
    <cellStyle name="Walutowy 3 2 2 3 4 5 2" xfId="4794"/>
    <cellStyle name="Walutowy 3 2 2 3 4 5 3" xfId="8123"/>
    <cellStyle name="Walutowy 3 2 2 3 4 6" xfId="4787"/>
    <cellStyle name="Walutowy 3 2 2 3 4 7" xfId="8116"/>
    <cellStyle name="Walutowy 3 2 2 3 5" xfId="1435"/>
    <cellStyle name="Walutowy 3 2 2 3 5 2" xfId="1436"/>
    <cellStyle name="Walutowy 3 2 2 3 5 2 2" xfId="4796"/>
    <cellStyle name="Walutowy 3 2 2 3 5 2 3" xfId="8125"/>
    <cellStyle name="Walutowy 3 2 2 3 5 3" xfId="1437"/>
    <cellStyle name="Walutowy 3 2 2 3 5 3 2" xfId="4797"/>
    <cellStyle name="Walutowy 3 2 2 3 5 3 3" xfId="8126"/>
    <cellStyle name="Walutowy 3 2 2 3 5 4" xfId="1438"/>
    <cellStyle name="Walutowy 3 2 2 3 5 4 2" xfId="4798"/>
    <cellStyle name="Walutowy 3 2 2 3 5 4 3" xfId="8127"/>
    <cellStyle name="Walutowy 3 2 2 3 5 5" xfId="4795"/>
    <cellStyle name="Walutowy 3 2 2 3 5 6" xfId="8124"/>
    <cellStyle name="Walutowy 3 2 2 3 6" xfId="1439"/>
    <cellStyle name="Walutowy 3 2 2 3 6 2" xfId="1440"/>
    <cellStyle name="Walutowy 3 2 2 3 6 2 2" xfId="4800"/>
    <cellStyle name="Walutowy 3 2 2 3 6 2 3" xfId="8129"/>
    <cellStyle name="Walutowy 3 2 2 3 6 3" xfId="1441"/>
    <cellStyle name="Walutowy 3 2 2 3 6 3 2" xfId="4801"/>
    <cellStyle name="Walutowy 3 2 2 3 6 3 3" xfId="8130"/>
    <cellStyle name="Walutowy 3 2 2 3 6 4" xfId="1442"/>
    <cellStyle name="Walutowy 3 2 2 3 6 4 2" xfId="4802"/>
    <cellStyle name="Walutowy 3 2 2 3 6 4 3" xfId="8131"/>
    <cellStyle name="Walutowy 3 2 2 3 6 5" xfId="4799"/>
    <cellStyle name="Walutowy 3 2 2 3 6 6" xfId="8128"/>
    <cellStyle name="Walutowy 3 2 2 3 7" xfId="1443"/>
    <cellStyle name="Walutowy 3 2 2 3 7 2" xfId="4803"/>
    <cellStyle name="Walutowy 3 2 2 3 7 3" xfId="8132"/>
    <cellStyle name="Walutowy 3 2 2 3 8" xfId="1444"/>
    <cellStyle name="Walutowy 3 2 2 3 8 2" xfId="4804"/>
    <cellStyle name="Walutowy 3 2 2 3 8 3" xfId="8133"/>
    <cellStyle name="Walutowy 3 2 2 3 9" xfId="1445"/>
    <cellStyle name="Walutowy 3 2 2 3 9 2" xfId="4805"/>
    <cellStyle name="Walutowy 3 2 2 3 9 3" xfId="8134"/>
    <cellStyle name="Walutowy 3 2 2 4" xfId="1446"/>
    <cellStyle name="Walutowy 3 2 2 4 2" xfId="1447"/>
    <cellStyle name="Walutowy 3 2 2 4 2 2" xfId="1448"/>
    <cellStyle name="Walutowy 3 2 2 4 2 2 2" xfId="4808"/>
    <cellStyle name="Walutowy 3 2 2 4 2 2 3" xfId="8137"/>
    <cellStyle name="Walutowy 3 2 2 4 2 3" xfId="1449"/>
    <cellStyle name="Walutowy 3 2 2 4 2 3 2" xfId="4809"/>
    <cellStyle name="Walutowy 3 2 2 4 2 3 3" xfId="8138"/>
    <cellStyle name="Walutowy 3 2 2 4 2 4" xfId="1450"/>
    <cellStyle name="Walutowy 3 2 2 4 2 4 2" xfId="4810"/>
    <cellStyle name="Walutowy 3 2 2 4 2 4 3" xfId="8139"/>
    <cellStyle name="Walutowy 3 2 2 4 2 5" xfId="4807"/>
    <cellStyle name="Walutowy 3 2 2 4 2 6" xfId="8136"/>
    <cellStyle name="Walutowy 3 2 2 4 3" xfId="1451"/>
    <cellStyle name="Walutowy 3 2 2 4 3 2" xfId="4811"/>
    <cellStyle name="Walutowy 3 2 2 4 3 3" xfId="8140"/>
    <cellStyle name="Walutowy 3 2 2 4 4" xfId="1452"/>
    <cellStyle name="Walutowy 3 2 2 4 4 2" xfId="4812"/>
    <cellStyle name="Walutowy 3 2 2 4 4 3" xfId="8141"/>
    <cellStyle name="Walutowy 3 2 2 4 5" xfId="1453"/>
    <cellStyle name="Walutowy 3 2 2 4 5 2" xfId="4813"/>
    <cellStyle name="Walutowy 3 2 2 4 5 3" xfId="8142"/>
    <cellStyle name="Walutowy 3 2 2 4 6" xfId="4806"/>
    <cellStyle name="Walutowy 3 2 2 4 7" xfId="8135"/>
    <cellStyle name="Walutowy 3 2 2 5" xfId="1454"/>
    <cellStyle name="Walutowy 3 2 2 5 2" xfId="1455"/>
    <cellStyle name="Walutowy 3 2 2 5 2 2" xfId="1456"/>
    <cellStyle name="Walutowy 3 2 2 5 2 2 2" xfId="4816"/>
    <cellStyle name="Walutowy 3 2 2 5 2 2 3" xfId="8145"/>
    <cellStyle name="Walutowy 3 2 2 5 2 3" xfId="1457"/>
    <cellStyle name="Walutowy 3 2 2 5 2 3 2" xfId="4817"/>
    <cellStyle name="Walutowy 3 2 2 5 2 3 3" xfId="8146"/>
    <cellStyle name="Walutowy 3 2 2 5 2 4" xfId="1458"/>
    <cellStyle name="Walutowy 3 2 2 5 2 4 2" xfId="4818"/>
    <cellStyle name="Walutowy 3 2 2 5 2 4 3" xfId="8147"/>
    <cellStyle name="Walutowy 3 2 2 5 2 5" xfId="4815"/>
    <cellStyle name="Walutowy 3 2 2 5 2 6" xfId="8144"/>
    <cellStyle name="Walutowy 3 2 2 5 3" xfId="1459"/>
    <cellStyle name="Walutowy 3 2 2 5 3 2" xfId="4819"/>
    <cellStyle name="Walutowy 3 2 2 5 3 3" xfId="8148"/>
    <cellStyle name="Walutowy 3 2 2 5 4" xfId="1460"/>
    <cellStyle name="Walutowy 3 2 2 5 4 2" xfId="4820"/>
    <cellStyle name="Walutowy 3 2 2 5 4 3" xfId="8149"/>
    <cellStyle name="Walutowy 3 2 2 5 5" xfId="1461"/>
    <cellStyle name="Walutowy 3 2 2 5 5 2" xfId="4821"/>
    <cellStyle name="Walutowy 3 2 2 5 5 3" xfId="8150"/>
    <cellStyle name="Walutowy 3 2 2 5 6" xfId="4814"/>
    <cellStyle name="Walutowy 3 2 2 5 7" xfId="8143"/>
    <cellStyle name="Walutowy 3 2 2 6" xfId="1462"/>
    <cellStyle name="Walutowy 3 2 2 6 2" xfId="1463"/>
    <cellStyle name="Walutowy 3 2 2 6 2 2" xfId="1464"/>
    <cellStyle name="Walutowy 3 2 2 6 2 2 2" xfId="4824"/>
    <cellStyle name="Walutowy 3 2 2 6 2 2 3" xfId="8153"/>
    <cellStyle name="Walutowy 3 2 2 6 2 3" xfId="1465"/>
    <cellStyle name="Walutowy 3 2 2 6 2 3 2" xfId="4825"/>
    <cellStyle name="Walutowy 3 2 2 6 2 3 3" xfId="8154"/>
    <cellStyle name="Walutowy 3 2 2 6 2 4" xfId="1466"/>
    <cellStyle name="Walutowy 3 2 2 6 2 4 2" xfId="4826"/>
    <cellStyle name="Walutowy 3 2 2 6 2 4 3" xfId="8155"/>
    <cellStyle name="Walutowy 3 2 2 6 2 5" xfId="4823"/>
    <cellStyle name="Walutowy 3 2 2 6 2 6" xfId="8152"/>
    <cellStyle name="Walutowy 3 2 2 6 3" xfId="1467"/>
    <cellStyle name="Walutowy 3 2 2 6 3 2" xfId="4827"/>
    <cellStyle name="Walutowy 3 2 2 6 3 3" xfId="8156"/>
    <cellStyle name="Walutowy 3 2 2 6 4" xfId="1468"/>
    <cellStyle name="Walutowy 3 2 2 6 4 2" xfId="4828"/>
    <cellStyle name="Walutowy 3 2 2 6 4 3" xfId="8157"/>
    <cellStyle name="Walutowy 3 2 2 6 5" xfId="1469"/>
    <cellStyle name="Walutowy 3 2 2 6 5 2" xfId="4829"/>
    <cellStyle name="Walutowy 3 2 2 6 5 3" xfId="8158"/>
    <cellStyle name="Walutowy 3 2 2 6 6" xfId="4822"/>
    <cellStyle name="Walutowy 3 2 2 6 7" xfId="8151"/>
    <cellStyle name="Walutowy 3 2 2 7" xfId="1470"/>
    <cellStyle name="Walutowy 3 2 2 7 2" xfId="1471"/>
    <cellStyle name="Walutowy 3 2 2 7 2 2" xfId="1472"/>
    <cellStyle name="Walutowy 3 2 2 7 2 2 2" xfId="4832"/>
    <cellStyle name="Walutowy 3 2 2 7 2 2 3" xfId="8161"/>
    <cellStyle name="Walutowy 3 2 2 7 2 3" xfId="1473"/>
    <cellStyle name="Walutowy 3 2 2 7 2 3 2" xfId="4833"/>
    <cellStyle name="Walutowy 3 2 2 7 2 3 3" xfId="8162"/>
    <cellStyle name="Walutowy 3 2 2 7 2 4" xfId="1474"/>
    <cellStyle name="Walutowy 3 2 2 7 2 4 2" xfId="4834"/>
    <cellStyle name="Walutowy 3 2 2 7 2 4 3" xfId="8163"/>
    <cellStyle name="Walutowy 3 2 2 7 2 5" xfId="4831"/>
    <cellStyle name="Walutowy 3 2 2 7 2 6" xfId="8160"/>
    <cellStyle name="Walutowy 3 2 2 7 3" xfId="1475"/>
    <cellStyle name="Walutowy 3 2 2 7 3 2" xfId="4835"/>
    <cellStyle name="Walutowy 3 2 2 7 3 3" xfId="8164"/>
    <cellStyle name="Walutowy 3 2 2 7 4" xfId="1476"/>
    <cellStyle name="Walutowy 3 2 2 7 4 2" xfId="4836"/>
    <cellStyle name="Walutowy 3 2 2 7 4 3" xfId="8165"/>
    <cellStyle name="Walutowy 3 2 2 7 5" xfId="1477"/>
    <cellStyle name="Walutowy 3 2 2 7 5 2" xfId="4837"/>
    <cellStyle name="Walutowy 3 2 2 7 5 3" xfId="8166"/>
    <cellStyle name="Walutowy 3 2 2 7 6" xfId="4830"/>
    <cellStyle name="Walutowy 3 2 2 7 7" xfId="8159"/>
    <cellStyle name="Walutowy 3 2 2 8" xfId="1478"/>
    <cellStyle name="Walutowy 3 2 2 8 2" xfId="1479"/>
    <cellStyle name="Walutowy 3 2 2 8 2 2" xfId="1480"/>
    <cellStyle name="Walutowy 3 2 2 8 2 2 2" xfId="4840"/>
    <cellStyle name="Walutowy 3 2 2 8 2 2 3" xfId="8169"/>
    <cellStyle name="Walutowy 3 2 2 8 2 3" xfId="1481"/>
    <cellStyle name="Walutowy 3 2 2 8 2 3 2" xfId="4841"/>
    <cellStyle name="Walutowy 3 2 2 8 2 3 3" xfId="8170"/>
    <cellStyle name="Walutowy 3 2 2 8 2 4" xfId="1482"/>
    <cellStyle name="Walutowy 3 2 2 8 2 4 2" xfId="4842"/>
    <cellStyle name="Walutowy 3 2 2 8 2 4 3" xfId="8171"/>
    <cellStyle name="Walutowy 3 2 2 8 2 5" xfId="4839"/>
    <cellStyle name="Walutowy 3 2 2 8 2 6" xfId="8168"/>
    <cellStyle name="Walutowy 3 2 2 8 3" xfId="1483"/>
    <cellStyle name="Walutowy 3 2 2 8 3 2" xfId="4843"/>
    <cellStyle name="Walutowy 3 2 2 8 3 3" xfId="8172"/>
    <cellStyle name="Walutowy 3 2 2 8 4" xfId="1484"/>
    <cellStyle name="Walutowy 3 2 2 8 4 2" xfId="4844"/>
    <cellStyle name="Walutowy 3 2 2 8 4 3" xfId="8173"/>
    <cellStyle name="Walutowy 3 2 2 8 5" xfId="1485"/>
    <cellStyle name="Walutowy 3 2 2 8 5 2" xfId="4845"/>
    <cellStyle name="Walutowy 3 2 2 8 5 3" xfId="8174"/>
    <cellStyle name="Walutowy 3 2 2 8 6" xfId="4838"/>
    <cellStyle name="Walutowy 3 2 2 8 7" xfId="8167"/>
    <cellStyle name="Walutowy 3 2 2 9" xfId="1486"/>
    <cellStyle name="Walutowy 3 2 2 9 2" xfId="1487"/>
    <cellStyle name="Walutowy 3 2 2 9 2 2" xfId="1488"/>
    <cellStyle name="Walutowy 3 2 2 9 2 2 2" xfId="4848"/>
    <cellStyle name="Walutowy 3 2 2 9 2 2 3" xfId="8177"/>
    <cellStyle name="Walutowy 3 2 2 9 2 3" xfId="1489"/>
    <cellStyle name="Walutowy 3 2 2 9 2 3 2" xfId="4849"/>
    <cellStyle name="Walutowy 3 2 2 9 2 3 3" xfId="8178"/>
    <cellStyle name="Walutowy 3 2 2 9 2 4" xfId="1490"/>
    <cellStyle name="Walutowy 3 2 2 9 2 4 2" xfId="4850"/>
    <cellStyle name="Walutowy 3 2 2 9 2 4 3" xfId="8179"/>
    <cellStyle name="Walutowy 3 2 2 9 2 5" xfId="4847"/>
    <cellStyle name="Walutowy 3 2 2 9 2 6" xfId="8176"/>
    <cellStyle name="Walutowy 3 2 2 9 3" xfId="1491"/>
    <cellStyle name="Walutowy 3 2 2 9 3 2" xfId="4851"/>
    <cellStyle name="Walutowy 3 2 2 9 3 3" xfId="8180"/>
    <cellStyle name="Walutowy 3 2 2 9 4" xfId="1492"/>
    <cellStyle name="Walutowy 3 2 2 9 4 2" xfId="4852"/>
    <cellStyle name="Walutowy 3 2 2 9 4 3" xfId="8181"/>
    <cellStyle name="Walutowy 3 2 2 9 5" xfId="1493"/>
    <cellStyle name="Walutowy 3 2 2 9 5 2" xfId="4853"/>
    <cellStyle name="Walutowy 3 2 2 9 5 3" xfId="8182"/>
    <cellStyle name="Walutowy 3 2 2 9 6" xfId="4846"/>
    <cellStyle name="Walutowy 3 2 2 9 7" xfId="8175"/>
    <cellStyle name="Walutowy 3 2 20" xfId="1494"/>
    <cellStyle name="Walutowy 3 2 20 2" xfId="4854"/>
    <cellStyle name="Walutowy 3 2 20 3" xfId="8183"/>
    <cellStyle name="Walutowy 3 2 21" xfId="1495"/>
    <cellStyle name="Walutowy 3 2 21 2" xfId="4855"/>
    <cellStyle name="Walutowy 3 2 21 3" xfId="8184"/>
    <cellStyle name="Walutowy 3 2 22" xfId="4856"/>
    <cellStyle name="Walutowy 3 2 22 2" xfId="8185"/>
    <cellStyle name="Walutowy 3 2 23" xfId="4607"/>
    <cellStyle name="Walutowy 3 2 24" xfId="7936"/>
    <cellStyle name="Walutowy 3 2 25" xfId="10116"/>
    <cellStyle name="Walutowy 3 2 3" xfId="1496"/>
    <cellStyle name="Walutowy 3 2 3 10" xfId="1497"/>
    <cellStyle name="Walutowy 3 2 3 10 2" xfId="1498"/>
    <cellStyle name="Walutowy 3 2 3 10 2 2" xfId="1499"/>
    <cellStyle name="Walutowy 3 2 3 10 2 2 2" xfId="4860"/>
    <cellStyle name="Walutowy 3 2 3 10 2 2 3" xfId="8189"/>
    <cellStyle name="Walutowy 3 2 3 10 2 3" xfId="1500"/>
    <cellStyle name="Walutowy 3 2 3 10 2 3 2" xfId="4861"/>
    <cellStyle name="Walutowy 3 2 3 10 2 3 3" xfId="8190"/>
    <cellStyle name="Walutowy 3 2 3 10 2 4" xfId="1501"/>
    <cellStyle name="Walutowy 3 2 3 10 2 4 2" xfId="4862"/>
    <cellStyle name="Walutowy 3 2 3 10 2 4 3" xfId="8191"/>
    <cellStyle name="Walutowy 3 2 3 10 2 5" xfId="4859"/>
    <cellStyle name="Walutowy 3 2 3 10 2 6" xfId="8188"/>
    <cellStyle name="Walutowy 3 2 3 10 3" xfId="1502"/>
    <cellStyle name="Walutowy 3 2 3 10 3 2" xfId="4863"/>
    <cellStyle name="Walutowy 3 2 3 10 3 3" xfId="8192"/>
    <cellStyle name="Walutowy 3 2 3 10 4" xfId="1503"/>
    <cellStyle name="Walutowy 3 2 3 10 4 2" xfId="4864"/>
    <cellStyle name="Walutowy 3 2 3 10 4 3" xfId="8193"/>
    <cellStyle name="Walutowy 3 2 3 10 5" xfId="1504"/>
    <cellStyle name="Walutowy 3 2 3 10 5 2" xfId="4865"/>
    <cellStyle name="Walutowy 3 2 3 10 5 3" xfId="8194"/>
    <cellStyle name="Walutowy 3 2 3 10 6" xfId="4858"/>
    <cellStyle name="Walutowy 3 2 3 10 7" xfId="8187"/>
    <cellStyle name="Walutowy 3 2 3 11" xfId="1505"/>
    <cellStyle name="Walutowy 3 2 3 11 2" xfId="1506"/>
    <cellStyle name="Walutowy 3 2 3 11 2 2" xfId="1507"/>
    <cellStyle name="Walutowy 3 2 3 11 2 2 2" xfId="4868"/>
    <cellStyle name="Walutowy 3 2 3 11 2 2 3" xfId="8197"/>
    <cellStyle name="Walutowy 3 2 3 11 2 3" xfId="1508"/>
    <cellStyle name="Walutowy 3 2 3 11 2 3 2" xfId="4869"/>
    <cellStyle name="Walutowy 3 2 3 11 2 3 3" xfId="8198"/>
    <cellStyle name="Walutowy 3 2 3 11 2 4" xfId="1509"/>
    <cellStyle name="Walutowy 3 2 3 11 2 4 2" xfId="4870"/>
    <cellStyle name="Walutowy 3 2 3 11 2 4 3" xfId="8199"/>
    <cellStyle name="Walutowy 3 2 3 11 2 5" xfId="4867"/>
    <cellStyle name="Walutowy 3 2 3 11 2 6" xfId="8196"/>
    <cellStyle name="Walutowy 3 2 3 11 3" xfId="1510"/>
    <cellStyle name="Walutowy 3 2 3 11 3 2" xfId="4871"/>
    <cellStyle name="Walutowy 3 2 3 11 3 3" xfId="8200"/>
    <cellStyle name="Walutowy 3 2 3 11 4" xfId="1511"/>
    <cellStyle name="Walutowy 3 2 3 11 4 2" xfId="4872"/>
    <cellStyle name="Walutowy 3 2 3 11 4 3" xfId="8201"/>
    <cellStyle name="Walutowy 3 2 3 11 5" xfId="1512"/>
    <cellStyle name="Walutowy 3 2 3 11 5 2" xfId="4873"/>
    <cellStyle name="Walutowy 3 2 3 11 5 3" xfId="8202"/>
    <cellStyle name="Walutowy 3 2 3 11 6" xfId="4866"/>
    <cellStyle name="Walutowy 3 2 3 11 7" xfId="8195"/>
    <cellStyle name="Walutowy 3 2 3 12" xfId="1513"/>
    <cellStyle name="Walutowy 3 2 3 12 2" xfId="1514"/>
    <cellStyle name="Walutowy 3 2 3 12 2 2" xfId="1515"/>
    <cellStyle name="Walutowy 3 2 3 12 2 2 2" xfId="4876"/>
    <cellStyle name="Walutowy 3 2 3 12 2 2 3" xfId="8205"/>
    <cellStyle name="Walutowy 3 2 3 12 2 3" xfId="1516"/>
    <cellStyle name="Walutowy 3 2 3 12 2 3 2" xfId="4877"/>
    <cellStyle name="Walutowy 3 2 3 12 2 3 3" xfId="8206"/>
    <cellStyle name="Walutowy 3 2 3 12 2 4" xfId="1517"/>
    <cellStyle name="Walutowy 3 2 3 12 2 4 2" xfId="4878"/>
    <cellStyle name="Walutowy 3 2 3 12 2 4 3" xfId="8207"/>
    <cellStyle name="Walutowy 3 2 3 12 2 5" xfId="4875"/>
    <cellStyle name="Walutowy 3 2 3 12 2 6" xfId="8204"/>
    <cellStyle name="Walutowy 3 2 3 12 3" xfId="1518"/>
    <cellStyle name="Walutowy 3 2 3 12 3 2" xfId="4879"/>
    <cellStyle name="Walutowy 3 2 3 12 3 3" xfId="8208"/>
    <cellStyle name="Walutowy 3 2 3 12 4" xfId="1519"/>
    <cellStyle name="Walutowy 3 2 3 12 4 2" xfId="4880"/>
    <cellStyle name="Walutowy 3 2 3 12 4 3" xfId="8209"/>
    <cellStyle name="Walutowy 3 2 3 12 5" xfId="1520"/>
    <cellStyle name="Walutowy 3 2 3 12 5 2" xfId="4881"/>
    <cellStyle name="Walutowy 3 2 3 12 5 3" xfId="8210"/>
    <cellStyle name="Walutowy 3 2 3 12 6" xfId="4874"/>
    <cellStyle name="Walutowy 3 2 3 12 7" xfId="8203"/>
    <cellStyle name="Walutowy 3 2 3 13" xfId="1521"/>
    <cellStyle name="Walutowy 3 2 3 13 2" xfId="1522"/>
    <cellStyle name="Walutowy 3 2 3 13 2 2" xfId="4883"/>
    <cellStyle name="Walutowy 3 2 3 13 2 3" xfId="8212"/>
    <cellStyle name="Walutowy 3 2 3 13 3" xfId="1523"/>
    <cellStyle name="Walutowy 3 2 3 13 3 2" xfId="4884"/>
    <cellStyle name="Walutowy 3 2 3 13 3 3" xfId="8213"/>
    <cellStyle name="Walutowy 3 2 3 13 4" xfId="1524"/>
    <cellStyle name="Walutowy 3 2 3 13 4 2" xfId="4885"/>
    <cellStyle name="Walutowy 3 2 3 13 4 3" xfId="8214"/>
    <cellStyle name="Walutowy 3 2 3 13 5" xfId="4882"/>
    <cellStyle name="Walutowy 3 2 3 13 6" xfId="8211"/>
    <cellStyle name="Walutowy 3 2 3 14" xfId="1525"/>
    <cellStyle name="Walutowy 3 2 3 14 2" xfId="1526"/>
    <cellStyle name="Walutowy 3 2 3 14 2 2" xfId="4887"/>
    <cellStyle name="Walutowy 3 2 3 14 2 3" xfId="8216"/>
    <cellStyle name="Walutowy 3 2 3 14 3" xfId="1527"/>
    <cellStyle name="Walutowy 3 2 3 14 3 2" xfId="4888"/>
    <cellStyle name="Walutowy 3 2 3 14 3 3" xfId="8217"/>
    <cellStyle name="Walutowy 3 2 3 14 4" xfId="1528"/>
    <cellStyle name="Walutowy 3 2 3 14 4 2" xfId="4889"/>
    <cellStyle name="Walutowy 3 2 3 14 4 3" xfId="8218"/>
    <cellStyle name="Walutowy 3 2 3 14 5" xfId="4886"/>
    <cellStyle name="Walutowy 3 2 3 14 6" xfId="8215"/>
    <cellStyle name="Walutowy 3 2 3 15" xfId="1529"/>
    <cellStyle name="Walutowy 3 2 3 15 2" xfId="4890"/>
    <cellStyle name="Walutowy 3 2 3 15 3" xfId="8219"/>
    <cellStyle name="Walutowy 3 2 3 16" xfId="1530"/>
    <cellStyle name="Walutowy 3 2 3 16 2" xfId="4891"/>
    <cellStyle name="Walutowy 3 2 3 16 3" xfId="8220"/>
    <cellStyle name="Walutowy 3 2 3 17" xfId="1531"/>
    <cellStyle name="Walutowy 3 2 3 17 2" xfId="4892"/>
    <cellStyle name="Walutowy 3 2 3 17 3" xfId="8221"/>
    <cellStyle name="Walutowy 3 2 3 18" xfId="4893"/>
    <cellStyle name="Walutowy 3 2 3 18 2" xfId="8222"/>
    <cellStyle name="Walutowy 3 2 3 19" xfId="4857"/>
    <cellStyle name="Walutowy 3 2 3 2" xfId="1532"/>
    <cellStyle name="Walutowy 3 2 3 2 10" xfId="4894"/>
    <cellStyle name="Walutowy 3 2 3 2 11" xfId="8223"/>
    <cellStyle name="Walutowy 3 2 3 2 2" xfId="1533"/>
    <cellStyle name="Walutowy 3 2 3 2 2 2" xfId="1534"/>
    <cellStyle name="Walutowy 3 2 3 2 2 2 2" xfId="1535"/>
    <cellStyle name="Walutowy 3 2 3 2 2 2 2 2" xfId="4897"/>
    <cellStyle name="Walutowy 3 2 3 2 2 2 2 3" xfId="8226"/>
    <cellStyle name="Walutowy 3 2 3 2 2 2 3" xfId="1536"/>
    <cellStyle name="Walutowy 3 2 3 2 2 2 3 2" xfId="4898"/>
    <cellStyle name="Walutowy 3 2 3 2 2 2 3 3" xfId="8227"/>
    <cellStyle name="Walutowy 3 2 3 2 2 2 4" xfId="1537"/>
    <cellStyle name="Walutowy 3 2 3 2 2 2 4 2" xfId="4899"/>
    <cellStyle name="Walutowy 3 2 3 2 2 2 4 3" xfId="8228"/>
    <cellStyle name="Walutowy 3 2 3 2 2 2 5" xfId="4896"/>
    <cellStyle name="Walutowy 3 2 3 2 2 2 6" xfId="8225"/>
    <cellStyle name="Walutowy 3 2 3 2 2 3" xfId="1538"/>
    <cellStyle name="Walutowy 3 2 3 2 2 3 2" xfId="4900"/>
    <cellStyle name="Walutowy 3 2 3 2 2 3 3" xfId="8229"/>
    <cellStyle name="Walutowy 3 2 3 2 2 4" xfId="1539"/>
    <cellStyle name="Walutowy 3 2 3 2 2 4 2" xfId="4901"/>
    <cellStyle name="Walutowy 3 2 3 2 2 4 3" xfId="8230"/>
    <cellStyle name="Walutowy 3 2 3 2 2 5" xfId="1540"/>
    <cellStyle name="Walutowy 3 2 3 2 2 5 2" xfId="4902"/>
    <cellStyle name="Walutowy 3 2 3 2 2 5 3" xfId="8231"/>
    <cellStyle name="Walutowy 3 2 3 2 2 6" xfId="4895"/>
    <cellStyle name="Walutowy 3 2 3 2 2 7" xfId="8224"/>
    <cellStyle name="Walutowy 3 2 3 2 3" xfId="1541"/>
    <cellStyle name="Walutowy 3 2 3 2 3 2" xfId="1542"/>
    <cellStyle name="Walutowy 3 2 3 2 3 2 2" xfId="1543"/>
    <cellStyle name="Walutowy 3 2 3 2 3 2 2 2" xfId="4905"/>
    <cellStyle name="Walutowy 3 2 3 2 3 2 2 3" xfId="8234"/>
    <cellStyle name="Walutowy 3 2 3 2 3 2 3" xfId="1544"/>
    <cellStyle name="Walutowy 3 2 3 2 3 2 3 2" xfId="4906"/>
    <cellStyle name="Walutowy 3 2 3 2 3 2 3 3" xfId="8235"/>
    <cellStyle name="Walutowy 3 2 3 2 3 2 4" xfId="1545"/>
    <cellStyle name="Walutowy 3 2 3 2 3 2 4 2" xfId="4907"/>
    <cellStyle name="Walutowy 3 2 3 2 3 2 4 3" xfId="8236"/>
    <cellStyle name="Walutowy 3 2 3 2 3 2 5" xfId="4904"/>
    <cellStyle name="Walutowy 3 2 3 2 3 2 6" xfId="8233"/>
    <cellStyle name="Walutowy 3 2 3 2 3 3" xfId="1546"/>
    <cellStyle name="Walutowy 3 2 3 2 3 3 2" xfId="4908"/>
    <cellStyle name="Walutowy 3 2 3 2 3 3 3" xfId="8237"/>
    <cellStyle name="Walutowy 3 2 3 2 3 4" xfId="1547"/>
    <cellStyle name="Walutowy 3 2 3 2 3 4 2" xfId="4909"/>
    <cellStyle name="Walutowy 3 2 3 2 3 4 3" xfId="8238"/>
    <cellStyle name="Walutowy 3 2 3 2 3 5" xfId="1548"/>
    <cellStyle name="Walutowy 3 2 3 2 3 5 2" xfId="4910"/>
    <cellStyle name="Walutowy 3 2 3 2 3 5 3" xfId="8239"/>
    <cellStyle name="Walutowy 3 2 3 2 3 6" xfId="4903"/>
    <cellStyle name="Walutowy 3 2 3 2 3 7" xfId="8232"/>
    <cellStyle name="Walutowy 3 2 3 2 4" xfId="1549"/>
    <cellStyle name="Walutowy 3 2 3 2 4 2" xfId="1550"/>
    <cellStyle name="Walutowy 3 2 3 2 4 2 2" xfId="1551"/>
    <cellStyle name="Walutowy 3 2 3 2 4 2 2 2" xfId="4913"/>
    <cellStyle name="Walutowy 3 2 3 2 4 2 2 3" xfId="8242"/>
    <cellStyle name="Walutowy 3 2 3 2 4 2 3" xfId="1552"/>
    <cellStyle name="Walutowy 3 2 3 2 4 2 3 2" xfId="4914"/>
    <cellStyle name="Walutowy 3 2 3 2 4 2 3 3" xfId="8243"/>
    <cellStyle name="Walutowy 3 2 3 2 4 2 4" xfId="1553"/>
    <cellStyle name="Walutowy 3 2 3 2 4 2 4 2" xfId="4915"/>
    <cellStyle name="Walutowy 3 2 3 2 4 2 4 3" xfId="8244"/>
    <cellStyle name="Walutowy 3 2 3 2 4 2 5" xfId="4912"/>
    <cellStyle name="Walutowy 3 2 3 2 4 2 6" xfId="8241"/>
    <cellStyle name="Walutowy 3 2 3 2 4 3" xfId="1554"/>
    <cellStyle name="Walutowy 3 2 3 2 4 3 2" xfId="4916"/>
    <cellStyle name="Walutowy 3 2 3 2 4 3 3" xfId="8245"/>
    <cellStyle name="Walutowy 3 2 3 2 4 4" xfId="1555"/>
    <cellStyle name="Walutowy 3 2 3 2 4 4 2" xfId="4917"/>
    <cellStyle name="Walutowy 3 2 3 2 4 4 3" xfId="8246"/>
    <cellStyle name="Walutowy 3 2 3 2 4 5" xfId="1556"/>
    <cellStyle name="Walutowy 3 2 3 2 4 5 2" xfId="4918"/>
    <cellStyle name="Walutowy 3 2 3 2 4 5 3" xfId="8247"/>
    <cellStyle name="Walutowy 3 2 3 2 4 6" xfId="4911"/>
    <cellStyle name="Walutowy 3 2 3 2 4 7" xfId="8240"/>
    <cellStyle name="Walutowy 3 2 3 2 5" xfId="1557"/>
    <cellStyle name="Walutowy 3 2 3 2 5 2" xfId="1558"/>
    <cellStyle name="Walutowy 3 2 3 2 5 2 2" xfId="4920"/>
    <cellStyle name="Walutowy 3 2 3 2 5 2 3" xfId="8249"/>
    <cellStyle name="Walutowy 3 2 3 2 5 3" xfId="1559"/>
    <cellStyle name="Walutowy 3 2 3 2 5 3 2" xfId="4921"/>
    <cellStyle name="Walutowy 3 2 3 2 5 3 3" xfId="8250"/>
    <cellStyle name="Walutowy 3 2 3 2 5 4" xfId="1560"/>
    <cellStyle name="Walutowy 3 2 3 2 5 4 2" xfId="4922"/>
    <cellStyle name="Walutowy 3 2 3 2 5 4 3" xfId="8251"/>
    <cellStyle name="Walutowy 3 2 3 2 5 5" xfId="4919"/>
    <cellStyle name="Walutowy 3 2 3 2 5 6" xfId="8248"/>
    <cellStyle name="Walutowy 3 2 3 2 6" xfId="1561"/>
    <cellStyle name="Walutowy 3 2 3 2 6 2" xfId="1562"/>
    <cellStyle name="Walutowy 3 2 3 2 6 2 2" xfId="4924"/>
    <cellStyle name="Walutowy 3 2 3 2 6 2 3" xfId="8253"/>
    <cellStyle name="Walutowy 3 2 3 2 6 3" xfId="1563"/>
    <cellStyle name="Walutowy 3 2 3 2 6 3 2" xfId="4925"/>
    <cellStyle name="Walutowy 3 2 3 2 6 3 3" xfId="8254"/>
    <cellStyle name="Walutowy 3 2 3 2 6 4" xfId="1564"/>
    <cellStyle name="Walutowy 3 2 3 2 6 4 2" xfId="4926"/>
    <cellStyle name="Walutowy 3 2 3 2 6 4 3" xfId="8255"/>
    <cellStyle name="Walutowy 3 2 3 2 6 5" xfId="4923"/>
    <cellStyle name="Walutowy 3 2 3 2 6 6" xfId="8252"/>
    <cellStyle name="Walutowy 3 2 3 2 7" xfId="1565"/>
    <cellStyle name="Walutowy 3 2 3 2 7 2" xfId="4927"/>
    <cellStyle name="Walutowy 3 2 3 2 7 3" xfId="8256"/>
    <cellStyle name="Walutowy 3 2 3 2 8" xfId="1566"/>
    <cellStyle name="Walutowy 3 2 3 2 8 2" xfId="4928"/>
    <cellStyle name="Walutowy 3 2 3 2 8 3" xfId="8257"/>
    <cellStyle name="Walutowy 3 2 3 2 9" xfId="1567"/>
    <cellStyle name="Walutowy 3 2 3 2 9 2" xfId="4929"/>
    <cellStyle name="Walutowy 3 2 3 2 9 3" xfId="8258"/>
    <cellStyle name="Walutowy 3 2 3 20" xfId="8186"/>
    <cellStyle name="Walutowy 3 2 3 21" xfId="10121"/>
    <cellStyle name="Walutowy 3 2 3 3" xfId="1568"/>
    <cellStyle name="Walutowy 3 2 3 3 10" xfId="4930"/>
    <cellStyle name="Walutowy 3 2 3 3 11" xfId="8259"/>
    <cellStyle name="Walutowy 3 2 3 3 2" xfId="1569"/>
    <cellStyle name="Walutowy 3 2 3 3 2 2" xfId="1570"/>
    <cellStyle name="Walutowy 3 2 3 3 2 2 2" xfId="1571"/>
    <cellStyle name="Walutowy 3 2 3 3 2 2 2 2" xfId="4933"/>
    <cellStyle name="Walutowy 3 2 3 3 2 2 2 3" xfId="8262"/>
    <cellStyle name="Walutowy 3 2 3 3 2 2 3" xfId="1572"/>
    <cellStyle name="Walutowy 3 2 3 3 2 2 3 2" xfId="4934"/>
    <cellStyle name="Walutowy 3 2 3 3 2 2 3 3" xfId="8263"/>
    <cellStyle name="Walutowy 3 2 3 3 2 2 4" xfId="1573"/>
    <cellStyle name="Walutowy 3 2 3 3 2 2 4 2" xfId="4935"/>
    <cellStyle name="Walutowy 3 2 3 3 2 2 4 3" xfId="8264"/>
    <cellStyle name="Walutowy 3 2 3 3 2 2 5" xfId="4932"/>
    <cellStyle name="Walutowy 3 2 3 3 2 2 6" xfId="8261"/>
    <cellStyle name="Walutowy 3 2 3 3 2 3" xfId="1574"/>
    <cellStyle name="Walutowy 3 2 3 3 2 3 2" xfId="4936"/>
    <cellStyle name="Walutowy 3 2 3 3 2 3 3" xfId="8265"/>
    <cellStyle name="Walutowy 3 2 3 3 2 4" xfId="1575"/>
    <cellStyle name="Walutowy 3 2 3 3 2 4 2" xfId="4937"/>
    <cellStyle name="Walutowy 3 2 3 3 2 4 3" xfId="8266"/>
    <cellStyle name="Walutowy 3 2 3 3 2 5" xfId="1576"/>
    <cellStyle name="Walutowy 3 2 3 3 2 5 2" xfId="4938"/>
    <cellStyle name="Walutowy 3 2 3 3 2 5 3" xfId="8267"/>
    <cellStyle name="Walutowy 3 2 3 3 2 6" xfId="4931"/>
    <cellStyle name="Walutowy 3 2 3 3 2 7" xfId="8260"/>
    <cellStyle name="Walutowy 3 2 3 3 3" xfId="1577"/>
    <cellStyle name="Walutowy 3 2 3 3 3 2" xfId="1578"/>
    <cellStyle name="Walutowy 3 2 3 3 3 2 2" xfId="1579"/>
    <cellStyle name="Walutowy 3 2 3 3 3 2 2 2" xfId="4941"/>
    <cellStyle name="Walutowy 3 2 3 3 3 2 2 3" xfId="8270"/>
    <cellStyle name="Walutowy 3 2 3 3 3 2 3" xfId="1580"/>
    <cellStyle name="Walutowy 3 2 3 3 3 2 3 2" xfId="4942"/>
    <cellStyle name="Walutowy 3 2 3 3 3 2 3 3" xfId="8271"/>
    <cellStyle name="Walutowy 3 2 3 3 3 2 4" xfId="1581"/>
    <cellStyle name="Walutowy 3 2 3 3 3 2 4 2" xfId="4943"/>
    <cellStyle name="Walutowy 3 2 3 3 3 2 4 3" xfId="8272"/>
    <cellStyle name="Walutowy 3 2 3 3 3 2 5" xfId="4940"/>
    <cellStyle name="Walutowy 3 2 3 3 3 2 6" xfId="8269"/>
    <cellStyle name="Walutowy 3 2 3 3 3 3" xfId="1582"/>
    <cellStyle name="Walutowy 3 2 3 3 3 3 2" xfId="4944"/>
    <cellStyle name="Walutowy 3 2 3 3 3 3 3" xfId="8273"/>
    <cellStyle name="Walutowy 3 2 3 3 3 4" xfId="1583"/>
    <cellStyle name="Walutowy 3 2 3 3 3 4 2" xfId="4945"/>
    <cellStyle name="Walutowy 3 2 3 3 3 4 3" xfId="8274"/>
    <cellStyle name="Walutowy 3 2 3 3 3 5" xfId="1584"/>
    <cellStyle name="Walutowy 3 2 3 3 3 5 2" xfId="4946"/>
    <cellStyle name="Walutowy 3 2 3 3 3 5 3" xfId="8275"/>
    <cellStyle name="Walutowy 3 2 3 3 3 6" xfId="4939"/>
    <cellStyle name="Walutowy 3 2 3 3 3 7" xfId="8268"/>
    <cellStyle name="Walutowy 3 2 3 3 4" xfId="1585"/>
    <cellStyle name="Walutowy 3 2 3 3 4 2" xfId="1586"/>
    <cellStyle name="Walutowy 3 2 3 3 4 2 2" xfId="1587"/>
    <cellStyle name="Walutowy 3 2 3 3 4 2 2 2" xfId="4949"/>
    <cellStyle name="Walutowy 3 2 3 3 4 2 2 3" xfId="8278"/>
    <cellStyle name="Walutowy 3 2 3 3 4 2 3" xfId="1588"/>
    <cellStyle name="Walutowy 3 2 3 3 4 2 3 2" xfId="4950"/>
    <cellStyle name="Walutowy 3 2 3 3 4 2 3 3" xfId="8279"/>
    <cellStyle name="Walutowy 3 2 3 3 4 2 4" xfId="1589"/>
    <cellStyle name="Walutowy 3 2 3 3 4 2 4 2" xfId="4951"/>
    <cellStyle name="Walutowy 3 2 3 3 4 2 4 3" xfId="8280"/>
    <cellStyle name="Walutowy 3 2 3 3 4 2 5" xfId="4948"/>
    <cellStyle name="Walutowy 3 2 3 3 4 2 6" xfId="8277"/>
    <cellStyle name="Walutowy 3 2 3 3 4 3" xfId="1590"/>
    <cellStyle name="Walutowy 3 2 3 3 4 3 2" xfId="4952"/>
    <cellStyle name="Walutowy 3 2 3 3 4 3 3" xfId="8281"/>
    <cellStyle name="Walutowy 3 2 3 3 4 4" xfId="1591"/>
    <cellStyle name="Walutowy 3 2 3 3 4 4 2" xfId="4953"/>
    <cellStyle name="Walutowy 3 2 3 3 4 4 3" xfId="8282"/>
    <cellStyle name="Walutowy 3 2 3 3 4 5" xfId="1592"/>
    <cellStyle name="Walutowy 3 2 3 3 4 5 2" xfId="4954"/>
    <cellStyle name="Walutowy 3 2 3 3 4 5 3" xfId="8283"/>
    <cellStyle name="Walutowy 3 2 3 3 4 6" xfId="4947"/>
    <cellStyle name="Walutowy 3 2 3 3 4 7" xfId="8276"/>
    <cellStyle name="Walutowy 3 2 3 3 5" xfId="1593"/>
    <cellStyle name="Walutowy 3 2 3 3 5 2" xfId="1594"/>
    <cellStyle name="Walutowy 3 2 3 3 5 2 2" xfId="4956"/>
    <cellStyle name="Walutowy 3 2 3 3 5 2 3" xfId="8285"/>
    <cellStyle name="Walutowy 3 2 3 3 5 3" xfId="1595"/>
    <cellStyle name="Walutowy 3 2 3 3 5 3 2" xfId="4957"/>
    <cellStyle name="Walutowy 3 2 3 3 5 3 3" xfId="8286"/>
    <cellStyle name="Walutowy 3 2 3 3 5 4" xfId="1596"/>
    <cellStyle name="Walutowy 3 2 3 3 5 4 2" xfId="4958"/>
    <cellStyle name="Walutowy 3 2 3 3 5 4 3" xfId="8287"/>
    <cellStyle name="Walutowy 3 2 3 3 5 5" xfId="4955"/>
    <cellStyle name="Walutowy 3 2 3 3 5 6" xfId="8284"/>
    <cellStyle name="Walutowy 3 2 3 3 6" xfId="1597"/>
    <cellStyle name="Walutowy 3 2 3 3 6 2" xfId="1598"/>
    <cellStyle name="Walutowy 3 2 3 3 6 2 2" xfId="4960"/>
    <cellStyle name="Walutowy 3 2 3 3 6 2 3" xfId="8289"/>
    <cellStyle name="Walutowy 3 2 3 3 6 3" xfId="1599"/>
    <cellStyle name="Walutowy 3 2 3 3 6 3 2" xfId="4961"/>
    <cellStyle name="Walutowy 3 2 3 3 6 3 3" xfId="8290"/>
    <cellStyle name="Walutowy 3 2 3 3 6 4" xfId="1600"/>
    <cellStyle name="Walutowy 3 2 3 3 6 4 2" xfId="4962"/>
    <cellStyle name="Walutowy 3 2 3 3 6 4 3" xfId="8291"/>
    <cellStyle name="Walutowy 3 2 3 3 6 5" xfId="4959"/>
    <cellStyle name="Walutowy 3 2 3 3 6 6" xfId="8288"/>
    <cellStyle name="Walutowy 3 2 3 3 7" xfId="1601"/>
    <cellStyle name="Walutowy 3 2 3 3 7 2" xfId="4963"/>
    <cellStyle name="Walutowy 3 2 3 3 7 3" xfId="8292"/>
    <cellStyle name="Walutowy 3 2 3 3 8" xfId="1602"/>
    <cellStyle name="Walutowy 3 2 3 3 8 2" xfId="4964"/>
    <cellStyle name="Walutowy 3 2 3 3 8 3" xfId="8293"/>
    <cellStyle name="Walutowy 3 2 3 3 9" xfId="1603"/>
    <cellStyle name="Walutowy 3 2 3 3 9 2" xfId="4965"/>
    <cellStyle name="Walutowy 3 2 3 3 9 3" xfId="8294"/>
    <cellStyle name="Walutowy 3 2 3 4" xfId="1604"/>
    <cellStyle name="Walutowy 3 2 3 4 2" xfId="1605"/>
    <cellStyle name="Walutowy 3 2 3 4 2 2" xfId="1606"/>
    <cellStyle name="Walutowy 3 2 3 4 2 2 2" xfId="4968"/>
    <cellStyle name="Walutowy 3 2 3 4 2 2 3" xfId="8297"/>
    <cellStyle name="Walutowy 3 2 3 4 2 3" xfId="1607"/>
    <cellStyle name="Walutowy 3 2 3 4 2 3 2" xfId="4969"/>
    <cellStyle name="Walutowy 3 2 3 4 2 3 3" xfId="8298"/>
    <cellStyle name="Walutowy 3 2 3 4 2 4" xfId="1608"/>
    <cellStyle name="Walutowy 3 2 3 4 2 4 2" xfId="4970"/>
    <cellStyle name="Walutowy 3 2 3 4 2 4 3" xfId="8299"/>
    <cellStyle name="Walutowy 3 2 3 4 2 5" xfId="4967"/>
    <cellStyle name="Walutowy 3 2 3 4 2 6" xfId="8296"/>
    <cellStyle name="Walutowy 3 2 3 4 3" xfId="1609"/>
    <cellStyle name="Walutowy 3 2 3 4 3 2" xfId="4971"/>
    <cellStyle name="Walutowy 3 2 3 4 3 3" xfId="8300"/>
    <cellStyle name="Walutowy 3 2 3 4 4" xfId="1610"/>
    <cellStyle name="Walutowy 3 2 3 4 4 2" xfId="4972"/>
    <cellStyle name="Walutowy 3 2 3 4 4 3" xfId="8301"/>
    <cellStyle name="Walutowy 3 2 3 4 5" xfId="1611"/>
    <cellStyle name="Walutowy 3 2 3 4 5 2" xfId="4973"/>
    <cellStyle name="Walutowy 3 2 3 4 5 3" xfId="8302"/>
    <cellStyle name="Walutowy 3 2 3 4 6" xfId="4966"/>
    <cellStyle name="Walutowy 3 2 3 4 7" xfId="8295"/>
    <cellStyle name="Walutowy 3 2 3 5" xfId="1612"/>
    <cellStyle name="Walutowy 3 2 3 5 2" xfId="1613"/>
    <cellStyle name="Walutowy 3 2 3 5 2 2" xfId="1614"/>
    <cellStyle name="Walutowy 3 2 3 5 2 2 2" xfId="4976"/>
    <cellStyle name="Walutowy 3 2 3 5 2 2 3" xfId="8305"/>
    <cellStyle name="Walutowy 3 2 3 5 2 3" xfId="1615"/>
    <cellStyle name="Walutowy 3 2 3 5 2 3 2" xfId="4977"/>
    <cellStyle name="Walutowy 3 2 3 5 2 3 3" xfId="8306"/>
    <cellStyle name="Walutowy 3 2 3 5 2 4" xfId="1616"/>
    <cellStyle name="Walutowy 3 2 3 5 2 4 2" xfId="4978"/>
    <cellStyle name="Walutowy 3 2 3 5 2 4 3" xfId="8307"/>
    <cellStyle name="Walutowy 3 2 3 5 2 5" xfId="4975"/>
    <cellStyle name="Walutowy 3 2 3 5 2 6" xfId="8304"/>
    <cellStyle name="Walutowy 3 2 3 5 3" xfId="1617"/>
    <cellStyle name="Walutowy 3 2 3 5 3 2" xfId="4979"/>
    <cellStyle name="Walutowy 3 2 3 5 3 3" xfId="8308"/>
    <cellStyle name="Walutowy 3 2 3 5 4" xfId="1618"/>
    <cellStyle name="Walutowy 3 2 3 5 4 2" xfId="4980"/>
    <cellStyle name="Walutowy 3 2 3 5 4 3" xfId="8309"/>
    <cellStyle name="Walutowy 3 2 3 5 5" xfId="1619"/>
    <cellStyle name="Walutowy 3 2 3 5 5 2" xfId="4981"/>
    <cellStyle name="Walutowy 3 2 3 5 5 3" xfId="8310"/>
    <cellStyle name="Walutowy 3 2 3 5 6" xfId="4974"/>
    <cellStyle name="Walutowy 3 2 3 5 7" xfId="8303"/>
    <cellStyle name="Walutowy 3 2 3 6" xfId="1620"/>
    <cellStyle name="Walutowy 3 2 3 6 2" xfId="1621"/>
    <cellStyle name="Walutowy 3 2 3 6 2 2" xfId="1622"/>
    <cellStyle name="Walutowy 3 2 3 6 2 2 2" xfId="4984"/>
    <cellStyle name="Walutowy 3 2 3 6 2 2 3" xfId="8313"/>
    <cellStyle name="Walutowy 3 2 3 6 2 3" xfId="1623"/>
    <cellStyle name="Walutowy 3 2 3 6 2 3 2" xfId="4985"/>
    <cellStyle name="Walutowy 3 2 3 6 2 3 3" xfId="8314"/>
    <cellStyle name="Walutowy 3 2 3 6 2 4" xfId="1624"/>
    <cellStyle name="Walutowy 3 2 3 6 2 4 2" xfId="4986"/>
    <cellStyle name="Walutowy 3 2 3 6 2 4 3" xfId="8315"/>
    <cellStyle name="Walutowy 3 2 3 6 2 5" xfId="4983"/>
    <cellStyle name="Walutowy 3 2 3 6 2 6" xfId="8312"/>
    <cellStyle name="Walutowy 3 2 3 6 3" xfId="1625"/>
    <cellStyle name="Walutowy 3 2 3 6 3 2" xfId="4987"/>
    <cellStyle name="Walutowy 3 2 3 6 3 3" xfId="8316"/>
    <cellStyle name="Walutowy 3 2 3 6 4" xfId="1626"/>
    <cellStyle name="Walutowy 3 2 3 6 4 2" xfId="4988"/>
    <cellStyle name="Walutowy 3 2 3 6 4 3" xfId="8317"/>
    <cellStyle name="Walutowy 3 2 3 6 5" xfId="1627"/>
    <cellStyle name="Walutowy 3 2 3 6 5 2" xfId="4989"/>
    <cellStyle name="Walutowy 3 2 3 6 5 3" xfId="8318"/>
    <cellStyle name="Walutowy 3 2 3 6 6" xfId="4982"/>
    <cellStyle name="Walutowy 3 2 3 6 7" xfId="8311"/>
    <cellStyle name="Walutowy 3 2 3 7" xfId="1628"/>
    <cellStyle name="Walutowy 3 2 3 7 2" xfId="1629"/>
    <cellStyle name="Walutowy 3 2 3 7 2 2" xfId="1630"/>
    <cellStyle name="Walutowy 3 2 3 7 2 2 2" xfId="4992"/>
    <cellStyle name="Walutowy 3 2 3 7 2 2 3" xfId="8321"/>
    <cellStyle name="Walutowy 3 2 3 7 2 3" xfId="1631"/>
    <cellStyle name="Walutowy 3 2 3 7 2 3 2" xfId="4993"/>
    <cellStyle name="Walutowy 3 2 3 7 2 3 3" xfId="8322"/>
    <cellStyle name="Walutowy 3 2 3 7 2 4" xfId="1632"/>
    <cellStyle name="Walutowy 3 2 3 7 2 4 2" xfId="4994"/>
    <cellStyle name="Walutowy 3 2 3 7 2 4 3" xfId="8323"/>
    <cellStyle name="Walutowy 3 2 3 7 2 5" xfId="4991"/>
    <cellStyle name="Walutowy 3 2 3 7 2 6" xfId="8320"/>
    <cellStyle name="Walutowy 3 2 3 7 3" xfId="1633"/>
    <cellStyle name="Walutowy 3 2 3 7 3 2" xfId="4995"/>
    <cellStyle name="Walutowy 3 2 3 7 3 3" xfId="8324"/>
    <cellStyle name="Walutowy 3 2 3 7 4" xfId="1634"/>
    <cellStyle name="Walutowy 3 2 3 7 4 2" xfId="4996"/>
    <cellStyle name="Walutowy 3 2 3 7 4 3" xfId="8325"/>
    <cellStyle name="Walutowy 3 2 3 7 5" xfId="1635"/>
    <cellStyle name="Walutowy 3 2 3 7 5 2" xfId="4997"/>
    <cellStyle name="Walutowy 3 2 3 7 5 3" xfId="8326"/>
    <cellStyle name="Walutowy 3 2 3 7 6" xfId="4990"/>
    <cellStyle name="Walutowy 3 2 3 7 7" xfId="8319"/>
    <cellStyle name="Walutowy 3 2 3 8" xfId="1636"/>
    <cellStyle name="Walutowy 3 2 3 8 2" xfId="1637"/>
    <cellStyle name="Walutowy 3 2 3 8 2 2" xfId="1638"/>
    <cellStyle name="Walutowy 3 2 3 8 2 2 2" xfId="5000"/>
    <cellStyle name="Walutowy 3 2 3 8 2 2 3" xfId="8329"/>
    <cellStyle name="Walutowy 3 2 3 8 2 3" xfId="1639"/>
    <cellStyle name="Walutowy 3 2 3 8 2 3 2" xfId="5001"/>
    <cellStyle name="Walutowy 3 2 3 8 2 3 3" xfId="8330"/>
    <cellStyle name="Walutowy 3 2 3 8 2 4" xfId="1640"/>
    <cellStyle name="Walutowy 3 2 3 8 2 4 2" xfId="5002"/>
    <cellStyle name="Walutowy 3 2 3 8 2 4 3" xfId="8331"/>
    <cellStyle name="Walutowy 3 2 3 8 2 5" xfId="4999"/>
    <cellStyle name="Walutowy 3 2 3 8 2 6" xfId="8328"/>
    <cellStyle name="Walutowy 3 2 3 8 3" xfId="1641"/>
    <cellStyle name="Walutowy 3 2 3 8 3 2" xfId="5003"/>
    <cellStyle name="Walutowy 3 2 3 8 3 3" xfId="8332"/>
    <cellStyle name="Walutowy 3 2 3 8 4" xfId="1642"/>
    <cellStyle name="Walutowy 3 2 3 8 4 2" xfId="5004"/>
    <cellStyle name="Walutowy 3 2 3 8 4 3" xfId="8333"/>
    <cellStyle name="Walutowy 3 2 3 8 5" xfId="1643"/>
    <cellStyle name="Walutowy 3 2 3 8 5 2" xfId="5005"/>
    <cellStyle name="Walutowy 3 2 3 8 5 3" xfId="8334"/>
    <cellStyle name="Walutowy 3 2 3 8 6" xfId="4998"/>
    <cellStyle name="Walutowy 3 2 3 8 7" xfId="8327"/>
    <cellStyle name="Walutowy 3 2 3 9" xfId="1644"/>
    <cellStyle name="Walutowy 3 2 3 9 2" xfId="1645"/>
    <cellStyle name="Walutowy 3 2 3 9 2 2" xfId="1646"/>
    <cellStyle name="Walutowy 3 2 3 9 2 2 2" xfId="5008"/>
    <cellStyle name="Walutowy 3 2 3 9 2 2 3" xfId="8337"/>
    <cellStyle name="Walutowy 3 2 3 9 2 3" xfId="1647"/>
    <cellStyle name="Walutowy 3 2 3 9 2 3 2" xfId="5009"/>
    <cellStyle name="Walutowy 3 2 3 9 2 3 3" xfId="8338"/>
    <cellStyle name="Walutowy 3 2 3 9 2 4" xfId="1648"/>
    <cellStyle name="Walutowy 3 2 3 9 2 4 2" xfId="5010"/>
    <cellStyle name="Walutowy 3 2 3 9 2 4 3" xfId="8339"/>
    <cellStyle name="Walutowy 3 2 3 9 2 5" xfId="5007"/>
    <cellStyle name="Walutowy 3 2 3 9 2 6" xfId="8336"/>
    <cellStyle name="Walutowy 3 2 3 9 3" xfId="1649"/>
    <cellStyle name="Walutowy 3 2 3 9 3 2" xfId="5011"/>
    <cellStyle name="Walutowy 3 2 3 9 3 3" xfId="8340"/>
    <cellStyle name="Walutowy 3 2 3 9 4" xfId="1650"/>
    <cellStyle name="Walutowy 3 2 3 9 4 2" xfId="5012"/>
    <cellStyle name="Walutowy 3 2 3 9 4 3" xfId="8341"/>
    <cellStyle name="Walutowy 3 2 3 9 5" xfId="1651"/>
    <cellStyle name="Walutowy 3 2 3 9 5 2" xfId="5013"/>
    <cellStyle name="Walutowy 3 2 3 9 5 3" xfId="8342"/>
    <cellStyle name="Walutowy 3 2 3 9 6" xfId="5006"/>
    <cellStyle name="Walutowy 3 2 3 9 7" xfId="8335"/>
    <cellStyle name="Walutowy 3 2 4" xfId="1652"/>
    <cellStyle name="Walutowy 3 2 4 10" xfId="5014"/>
    <cellStyle name="Walutowy 3 2 4 11" xfId="8343"/>
    <cellStyle name="Walutowy 3 2 4 2" xfId="1653"/>
    <cellStyle name="Walutowy 3 2 4 2 2" xfId="1654"/>
    <cellStyle name="Walutowy 3 2 4 2 2 2" xfId="1655"/>
    <cellStyle name="Walutowy 3 2 4 2 2 2 2" xfId="5017"/>
    <cellStyle name="Walutowy 3 2 4 2 2 2 3" xfId="8346"/>
    <cellStyle name="Walutowy 3 2 4 2 2 3" xfId="1656"/>
    <cellStyle name="Walutowy 3 2 4 2 2 3 2" xfId="5018"/>
    <cellStyle name="Walutowy 3 2 4 2 2 3 3" xfId="8347"/>
    <cellStyle name="Walutowy 3 2 4 2 2 4" xfId="1657"/>
    <cellStyle name="Walutowy 3 2 4 2 2 4 2" xfId="5019"/>
    <cellStyle name="Walutowy 3 2 4 2 2 4 3" xfId="8348"/>
    <cellStyle name="Walutowy 3 2 4 2 2 5" xfId="5016"/>
    <cellStyle name="Walutowy 3 2 4 2 2 6" xfId="8345"/>
    <cellStyle name="Walutowy 3 2 4 2 3" xfId="1658"/>
    <cellStyle name="Walutowy 3 2 4 2 3 2" xfId="5020"/>
    <cellStyle name="Walutowy 3 2 4 2 3 3" xfId="8349"/>
    <cellStyle name="Walutowy 3 2 4 2 4" xfId="1659"/>
    <cellStyle name="Walutowy 3 2 4 2 4 2" xfId="5021"/>
    <cellStyle name="Walutowy 3 2 4 2 4 3" xfId="8350"/>
    <cellStyle name="Walutowy 3 2 4 2 5" xfId="1660"/>
    <cellStyle name="Walutowy 3 2 4 2 5 2" xfId="5022"/>
    <cellStyle name="Walutowy 3 2 4 2 5 3" xfId="8351"/>
    <cellStyle name="Walutowy 3 2 4 2 6" xfId="5015"/>
    <cellStyle name="Walutowy 3 2 4 2 7" xfId="8344"/>
    <cellStyle name="Walutowy 3 2 4 3" xfId="1661"/>
    <cellStyle name="Walutowy 3 2 4 3 2" xfId="1662"/>
    <cellStyle name="Walutowy 3 2 4 3 2 2" xfId="1663"/>
    <cellStyle name="Walutowy 3 2 4 3 2 2 2" xfId="5025"/>
    <cellStyle name="Walutowy 3 2 4 3 2 2 3" xfId="8354"/>
    <cellStyle name="Walutowy 3 2 4 3 2 3" xfId="1664"/>
    <cellStyle name="Walutowy 3 2 4 3 2 3 2" xfId="5026"/>
    <cellStyle name="Walutowy 3 2 4 3 2 3 3" xfId="8355"/>
    <cellStyle name="Walutowy 3 2 4 3 2 4" xfId="1665"/>
    <cellStyle name="Walutowy 3 2 4 3 2 4 2" xfId="5027"/>
    <cellStyle name="Walutowy 3 2 4 3 2 4 3" xfId="8356"/>
    <cellStyle name="Walutowy 3 2 4 3 2 5" xfId="5024"/>
    <cellStyle name="Walutowy 3 2 4 3 2 6" xfId="8353"/>
    <cellStyle name="Walutowy 3 2 4 3 3" xfId="1666"/>
    <cellStyle name="Walutowy 3 2 4 3 3 2" xfId="5028"/>
    <cellStyle name="Walutowy 3 2 4 3 3 3" xfId="8357"/>
    <cellStyle name="Walutowy 3 2 4 3 4" xfId="1667"/>
    <cellStyle name="Walutowy 3 2 4 3 4 2" xfId="5029"/>
    <cellStyle name="Walutowy 3 2 4 3 4 3" xfId="8358"/>
    <cellStyle name="Walutowy 3 2 4 3 5" xfId="1668"/>
    <cellStyle name="Walutowy 3 2 4 3 5 2" xfId="5030"/>
    <cellStyle name="Walutowy 3 2 4 3 5 3" xfId="8359"/>
    <cellStyle name="Walutowy 3 2 4 3 6" xfId="5023"/>
    <cellStyle name="Walutowy 3 2 4 3 7" xfId="8352"/>
    <cellStyle name="Walutowy 3 2 4 4" xfId="1669"/>
    <cellStyle name="Walutowy 3 2 4 4 2" xfId="1670"/>
    <cellStyle name="Walutowy 3 2 4 4 2 2" xfId="1671"/>
    <cellStyle name="Walutowy 3 2 4 4 2 2 2" xfId="5033"/>
    <cellStyle name="Walutowy 3 2 4 4 2 2 3" xfId="8362"/>
    <cellStyle name="Walutowy 3 2 4 4 2 3" xfId="1672"/>
    <cellStyle name="Walutowy 3 2 4 4 2 3 2" xfId="5034"/>
    <cellStyle name="Walutowy 3 2 4 4 2 3 3" xfId="8363"/>
    <cellStyle name="Walutowy 3 2 4 4 2 4" xfId="1673"/>
    <cellStyle name="Walutowy 3 2 4 4 2 4 2" xfId="5035"/>
    <cellStyle name="Walutowy 3 2 4 4 2 4 3" xfId="8364"/>
    <cellStyle name="Walutowy 3 2 4 4 2 5" xfId="5032"/>
    <cellStyle name="Walutowy 3 2 4 4 2 6" xfId="8361"/>
    <cellStyle name="Walutowy 3 2 4 4 3" xfId="1674"/>
    <cellStyle name="Walutowy 3 2 4 4 3 2" xfId="5036"/>
    <cellStyle name="Walutowy 3 2 4 4 3 3" xfId="8365"/>
    <cellStyle name="Walutowy 3 2 4 4 4" xfId="1675"/>
    <cellStyle name="Walutowy 3 2 4 4 4 2" xfId="5037"/>
    <cellStyle name="Walutowy 3 2 4 4 4 3" xfId="8366"/>
    <cellStyle name="Walutowy 3 2 4 4 5" xfId="1676"/>
    <cellStyle name="Walutowy 3 2 4 4 5 2" xfId="5038"/>
    <cellStyle name="Walutowy 3 2 4 4 5 3" xfId="8367"/>
    <cellStyle name="Walutowy 3 2 4 4 6" xfId="5031"/>
    <cellStyle name="Walutowy 3 2 4 4 7" xfId="8360"/>
    <cellStyle name="Walutowy 3 2 4 5" xfId="1677"/>
    <cellStyle name="Walutowy 3 2 4 5 2" xfId="1678"/>
    <cellStyle name="Walutowy 3 2 4 5 2 2" xfId="5040"/>
    <cellStyle name="Walutowy 3 2 4 5 2 3" xfId="8369"/>
    <cellStyle name="Walutowy 3 2 4 5 3" xfId="1679"/>
    <cellStyle name="Walutowy 3 2 4 5 3 2" xfId="5041"/>
    <cellStyle name="Walutowy 3 2 4 5 3 3" xfId="8370"/>
    <cellStyle name="Walutowy 3 2 4 5 4" xfId="1680"/>
    <cellStyle name="Walutowy 3 2 4 5 4 2" xfId="5042"/>
    <cellStyle name="Walutowy 3 2 4 5 4 3" xfId="8371"/>
    <cellStyle name="Walutowy 3 2 4 5 5" xfId="5039"/>
    <cellStyle name="Walutowy 3 2 4 5 6" xfId="8368"/>
    <cellStyle name="Walutowy 3 2 4 6" xfId="1681"/>
    <cellStyle name="Walutowy 3 2 4 6 2" xfId="1682"/>
    <cellStyle name="Walutowy 3 2 4 6 2 2" xfId="5044"/>
    <cellStyle name="Walutowy 3 2 4 6 2 3" xfId="8373"/>
    <cellStyle name="Walutowy 3 2 4 6 3" xfId="1683"/>
    <cellStyle name="Walutowy 3 2 4 6 3 2" xfId="5045"/>
    <cellStyle name="Walutowy 3 2 4 6 3 3" xfId="8374"/>
    <cellStyle name="Walutowy 3 2 4 6 4" xfId="1684"/>
    <cellStyle name="Walutowy 3 2 4 6 4 2" xfId="5046"/>
    <cellStyle name="Walutowy 3 2 4 6 4 3" xfId="8375"/>
    <cellStyle name="Walutowy 3 2 4 6 5" xfId="5043"/>
    <cellStyle name="Walutowy 3 2 4 6 6" xfId="8372"/>
    <cellStyle name="Walutowy 3 2 4 7" xfId="1685"/>
    <cellStyle name="Walutowy 3 2 4 7 2" xfId="5047"/>
    <cellStyle name="Walutowy 3 2 4 7 3" xfId="8376"/>
    <cellStyle name="Walutowy 3 2 4 8" xfId="1686"/>
    <cellStyle name="Walutowy 3 2 4 8 2" xfId="5048"/>
    <cellStyle name="Walutowy 3 2 4 8 3" xfId="8377"/>
    <cellStyle name="Walutowy 3 2 4 9" xfId="1687"/>
    <cellStyle name="Walutowy 3 2 4 9 2" xfId="5049"/>
    <cellStyle name="Walutowy 3 2 4 9 3" xfId="8378"/>
    <cellStyle name="Walutowy 3 2 5" xfId="1688"/>
    <cellStyle name="Walutowy 3 2 5 10" xfId="5050"/>
    <cellStyle name="Walutowy 3 2 5 11" xfId="8379"/>
    <cellStyle name="Walutowy 3 2 5 2" xfId="1689"/>
    <cellStyle name="Walutowy 3 2 5 2 2" xfId="1690"/>
    <cellStyle name="Walutowy 3 2 5 2 2 2" xfId="1691"/>
    <cellStyle name="Walutowy 3 2 5 2 2 2 2" xfId="5053"/>
    <cellStyle name="Walutowy 3 2 5 2 2 2 3" xfId="8382"/>
    <cellStyle name="Walutowy 3 2 5 2 2 3" xfId="1692"/>
    <cellStyle name="Walutowy 3 2 5 2 2 3 2" xfId="5054"/>
    <cellStyle name="Walutowy 3 2 5 2 2 3 3" xfId="8383"/>
    <cellStyle name="Walutowy 3 2 5 2 2 4" xfId="1693"/>
    <cellStyle name="Walutowy 3 2 5 2 2 4 2" xfId="5055"/>
    <cellStyle name="Walutowy 3 2 5 2 2 4 3" xfId="8384"/>
    <cellStyle name="Walutowy 3 2 5 2 2 5" xfId="5052"/>
    <cellStyle name="Walutowy 3 2 5 2 2 6" xfId="8381"/>
    <cellStyle name="Walutowy 3 2 5 2 3" xfId="1694"/>
    <cellStyle name="Walutowy 3 2 5 2 3 2" xfId="5056"/>
    <cellStyle name="Walutowy 3 2 5 2 3 3" xfId="8385"/>
    <cellStyle name="Walutowy 3 2 5 2 4" xfId="1695"/>
    <cellStyle name="Walutowy 3 2 5 2 4 2" xfId="5057"/>
    <cellStyle name="Walutowy 3 2 5 2 4 3" xfId="8386"/>
    <cellStyle name="Walutowy 3 2 5 2 5" xfId="1696"/>
    <cellStyle name="Walutowy 3 2 5 2 5 2" xfId="5058"/>
    <cellStyle name="Walutowy 3 2 5 2 5 3" xfId="8387"/>
    <cellStyle name="Walutowy 3 2 5 2 6" xfId="5051"/>
    <cellStyle name="Walutowy 3 2 5 2 7" xfId="8380"/>
    <cellStyle name="Walutowy 3 2 5 3" xfId="1697"/>
    <cellStyle name="Walutowy 3 2 5 3 2" xfId="1698"/>
    <cellStyle name="Walutowy 3 2 5 3 2 2" xfId="1699"/>
    <cellStyle name="Walutowy 3 2 5 3 2 2 2" xfId="5061"/>
    <cellStyle name="Walutowy 3 2 5 3 2 2 3" xfId="8390"/>
    <cellStyle name="Walutowy 3 2 5 3 2 3" xfId="1700"/>
    <cellStyle name="Walutowy 3 2 5 3 2 3 2" xfId="5062"/>
    <cellStyle name="Walutowy 3 2 5 3 2 3 3" xfId="8391"/>
    <cellStyle name="Walutowy 3 2 5 3 2 4" xfId="1701"/>
    <cellStyle name="Walutowy 3 2 5 3 2 4 2" xfId="5063"/>
    <cellStyle name="Walutowy 3 2 5 3 2 4 3" xfId="8392"/>
    <cellStyle name="Walutowy 3 2 5 3 2 5" xfId="5060"/>
    <cellStyle name="Walutowy 3 2 5 3 2 6" xfId="8389"/>
    <cellStyle name="Walutowy 3 2 5 3 3" xfId="1702"/>
    <cellStyle name="Walutowy 3 2 5 3 3 2" xfId="5064"/>
    <cellStyle name="Walutowy 3 2 5 3 3 3" xfId="8393"/>
    <cellStyle name="Walutowy 3 2 5 3 4" xfId="1703"/>
    <cellStyle name="Walutowy 3 2 5 3 4 2" xfId="5065"/>
    <cellStyle name="Walutowy 3 2 5 3 4 3" xfId="8394"/>
    <cellStyle name="Walutowy 3 2 5 3 5" xfId="1704"/>
    <cellStyle name="Walutowy 3 2 5 3 5 2" xfId="5066"/>
    <cellStyle name="Walutowy 3 2 5 3 5 3" xfId="8395"/>
    <cellStyle name="Walutowy 3 2 5 3 6" xfId="5059"/>
    <cellStyle name="Walutowy 3 2 5 3 7" xfId="8388"/>
    <cellStyle name="Walutowy 3 2 5 4" xfId="1705"/>
    <cellStyle name="Walutowy 3 2 5 4 2" xfId="1706"/>
    <cellStyle name="Walutowy 3 2 5 4 2 2" xfId="1707"/>
    <cellStyle name="Walutowy 3 2 5 4 2 2 2" xfId="5069"/>
    <cellStyle name="Walutowy 3 2 5 4 2 2 3" xfId="8398"/>
    <cellStyle name="Walutowy 3 2 5 4 2 3" xfId="1708"/>
    <cellStyle name="Walutowy 3 2 5 4 2 3 2" xfId="5070"/>
    <cellStyle name="Walutowy 3 2 5 4 2 3 3" xfId="8399"/>
    <cellStyle name="Walutowy 3 2 5 4 2 4" xfId="1709"/>
    <cellStyle name="Walutowy 3 2 5 4 2 4 2" xfId="5071"/>
    <cellStyle name="Walutowy 3 2 5 4 2 4 3" xfId="8400"/>
    <cellStyle name="Walutowy 3 2 5 4 2 5" xfId="5068"/>
    <cellStyle name="Walutowy 3 2 5 4 2 6" xfId="8397"/>
    <cellStyle name="Walutowy 3 2 5 4 3" xfId="1710"/>
    <cellStyle name="Walutowy 3 2 5 4 3 2" xfId="5072"/>
    <cellStyle name="Walutowy 3 2 5 4 3 3" xfId="8401"/>
    <cellStyle name="Walutowy 3 2 5 4 4" xfId="1711"/>
    <cellStyle name="Walutowy 3 2 5 4 4 2" xfId="5073"/>
    <cellStyle name="Walutowy 3 2 5 4 4 3" xfId="8402"/>
    <cellStyle name="Walutowy 3 2 5 4 5" xfId="1712"/>
    <cellStyle name="Walutowy 3 2 5 4 5 2" xfId="5074"/>
    <cellStyle name="Walutowy 3 2 5 4 5 3" xfId="8403"/>
    <cellStyle name="Walutowy 3 2 5 4 6" xfId="5067"/>
    <cellStyle name="Walutowy 3 2 5 4 7" xfId="8396"/>
    <cellStyle name="Walutowy 3 2 5 5" xfId="1713"/>
    <cellStyle name="Walutowy 3 2 5 5 2" xfId="1714"/>
    <cellStyle name="Walutowy 3 2 5 5 2 2" xfId="5076"/>
    <cellStyle name="Walutowy 3 2 5 5 2 3" xfId="8405"/>
    <cellStyle name="Walutowy 3 2 5 5 3" xfId="1715"/>
    <cellStyle name="Walutowy 3 2 5 5 3 2" xfId="5077"/>
    <cellStyle name="Walutowy 3 2 5 5 3 3" xfId="8406"/>
    <cellStyle name="Walutowy 3 2 5 5 4" xfId="1716"/>
    <cellStyle name="Walutowy 3 2 5 5 4 2" xfId="5078"/>
    <cellStyle name="Walutowy 3 2 5 5 4 3" xfId="8407"/>
    <cellStyle name="Walutowy 3 2 5 5 5" xfId="5075"/>
    <cellStyle name="Walutowy 3 2 5 5 6" xfId="8404"/>
    <cellStyle name="Walutowy 3 2 5 6" xfId="1717"/>
    <cellStyle name="Walutowy 3 2 5 6 2" xfId="1718"/>
    <cellStyle name="Walutowy 3 2 5 6 2 2" xfId="5080"/>
    <cellStyle name="Walutowy 3 2 5 6 2 3" xfId="8409"/>
    <cellStyle name="Walutowy 3 2 5 6 3" xfId="1719"/>
    <cellStyle name="Walutowy 3 2 5 6 3 2" xfId="5081"/>
    <cellStyle name="Walutowy 3 2 5 6 3 3" xfId="8410"/>
    <cellStyle name="Walutowy 3 2 5 6 4" xfId="1720"/>
    <cellStyle name="Walutowy 3 2 5 6 4 2" xfId="5082"/>
    <cellStyle name="Walutowy 3 2 5 6 4 3" xfId="8411"/>
    <cellStyle name="Walutowy 3 2 5 6 5" xfId="5079"/>
    <cellStyle name="Walutowy 3 2 5 6 6" xfId="8408"/>
    <cellStyle name="Walutowy 3 2 5 7" xfId="1721"/>
    <cellStyle name="Walutowy 3 2 5 7 2" xfId="5083"/>
    <cellStyle name="Walutowy 3 2 5 7 3" xfId="8412"/>
    <cellStyle name="Walutowy 3 2 5 8" xfId="1722"/>
    <cellStyle name="Walutowy 3 2 5 8 2" xfId="5084"/>
    <cellStyle name="Walutowy 3 2 5 8 3" xfId="8413"/>
    <cellStyle name="Walutowy 3 2 5 9" xfId="1723"/>
    <cellStyle name="Walutowy 3 2 5 9 2" xfId="5085"/>
    <cellStyle name="Walutowy 3 2 5 9 3" xfId="8414"/>
    <cellStyle name="Walutowy 3 2 6" xfId="1724"/>
    <cellStyle name="Walutowy 3 2 6 2" xfId="1725"/>
    <cellStyle name="Walutowy 3 2 6 2 2" xfId="1726"/>
    <cellStyle name="Walutowy 3 2 6 2 2 2" xfId="5088"/>
    <cellStyle name="Walutowy 3 2 6 2 2 3" xfId="8417"/>
    <cellStyle name="Walutowy 3 2 6 2 3" xfId="1727"/>
    <cellStyle name="Walutowy 3 2 6 2 3 2" xfId="5089"/>
    <cellStyle name="Walutowy 3 2 6 2 3 3" xfId="8418"/>
    <cellStyle name="Walutowy 3 2 6 2 4" xfId="1728"/>
    <cellStyle name="Walutowy 3 2 6 2 4 2" xfId="5090"/>
    <cellStyle name="Walutowy 3 2 6 2 4 3" xfId="8419"/>
    <cellStyle name="Walutowy 3 2 6 2 5" xfId="5087"/>
    <cellStyle name="Walutowy 3 2 6 2 6" xfId="8416"/>
    <cellStyle name="Walutowy 3 2 6 3" xfId="1729"/>
    <cellStyle name="Walutowy 3 2 6 3 2" xfId="5091"/>
    <cellStyle name="Walutowy 3 2 6 3 3" xfId="8420"/>
    <cellStyle name="Walutowy 3 2 6 4" xfId="1730"/>
    <cellStyle name="Walutowy 3 2 6 4 2" xfId="5092"/>
    <cellStyle name="Walutowy 3 2 6 4 3" xfId="8421"/>
    <cellStyle name="Walutowy 3 2 6 5" xfId="1731"/>
    <cellStyle name="Walutowy 3 2 6 5 2" xfId="5093"/>
    <cellStyle name="Walutowy 3 2 6 5 3" xfId="8422"/>
    <cellStyle name="Walutowy 3 2 6 6" xfId="5086"/>
    <cellStyle name="Walutowy 3 2 6 7" xfId="8415"/>
    <cellStyle name="Walutowy 3 2 7" xfId="1732"/>
    <cellStyle name="Walutowy 3 2 7 2" xfId="1733"/>
    <cellStyle name="Walutowy 3 2 7 2 2" xfId="1734"/>
    <cellStyle name="Walutowy 3 2 7 2 2 2" xfId="5096"/>
    <cellStyle name="Walutowy 3 2 7 2 2 3" xfId="8425"/>
    <cellStyle name="Walutowy 3 2 7 2 3" xfId="1735"/>
    <cellStyle name="Walutowy 3 2 7 2 3 2" xfId="5097"/>
    <cellStyle name="Walutowy 3 2 7 2 3 3" xfId="8426"/>
    <cellStyle name="Walutowy 3 2 7 2 4" xfId="1736"/>
    <cellStyle name="Walutowy 3 2 7 2 4 2" xfId="5098"/>
    <cellStyle name="Walutowy 3 2 7 2 4 3" xfId="8427"/>
    <cellStyle name="Walutowy 3 2 7 2 5" xfId="5095"/>
    <cellStyle name="Walutowy 3 2 7 2 6" xfId="8424"/>
    <cellStyle name="Walutowy 3 2 7 3" xfId="1737"/>
    <cellStyle name="Walutowy 3 2 7 3 2" xfId="5099"/>
    <cellStyle name="Walutowy 3 2 7 3 3" xfId="8428"/>
    <cellStyle name="Walutowy 3 2 7 4" xfId="1738"/>
    <cellStyle name="Walutowy 3 2 7 4 2" xfId="5100"/>
    <cellStyle name="Walutowy 3 2 7 4 3" xfId="8429"/>
    <cellStyle name="Walutowy 3 2 7 5" xfId="1739"/>
    <cellStyle name="Walutowy 3 2 7 5 2" xfId="5101"/>
    <cellStyle name="Walutowy 3 2 7 5 3" xfId="8430"/>
    <cellStyle name="Walutowy 3 2 7 6" xfId="5094"/>
    <cellStyle name="Walutowy 3 2 7 7" xfId="8423"/>
    <cellStyle name="Walutowy 3 2 8" xfId="1740"/>
    <cellStyle name="Walutowy 3 2 8 2" xfId="1741"/>
    <cellStyle name="Walutowy 3 2 8 2 2" xfId="1742"/>
    <cellStyle name="Walutowy 3 2 8 2 2 2" xfId="5104"/>
    <cellStyle name="Walutowy 3 2 8 2 2 3" xfId="8433"/>
    <cellStyle name="Walutowy 3 2 8 2 3" xfId="1743"/>
    <cellStyle name="Walutowy 3 2 8 2 3 2" xfId="5105"/>
    <cellStyle name="Walutowy 3 2 8 2 3 3" xfId="8434"/>
    <cellStyle name="Walutowy 3 2 8 2 4" xfId="1744"/>
    <cellStyle name="Walutowy 3 2 8 2 4 2" xfId="5106"/>
    <cellStyle name="Walutowy 3 2 8 2 4 3" xfId="8435"/>
    <cellStyle name="Walutowy 3 2 8 2 5" xfId="5103"/>
    <cellStyle name="Walutowy 3 2 8 2 6" xfId="8432"/>
    <cellStyle name="Walutowy 3 2 8 3" xfId="1745"/>
    <cellStyle name="Walutowy 3 2 8 3 2" xfId="5107"/>
    <cellStyle name="Walutowy 3 2 8 3 3" xfId="8436"/>
    <cellStyle name="Walutowy 3 2 8 4" xfId="1746"/>
    <cellStyle name="Walutowy 3 2 8 4 2" xfId="5108"/>
    <cellStyle name="Walutowy 3 2 8 4 3" xfId="8437"/>
    <cellStyle name="Walutowy 3 2 8 5" xfId="1747"/>
    <cellStyle name="Walutowy 3 2 8 5 2" xfId="5109"/>
    <cellStyle name="Walutowy 3 2 8 5 3" xfId="8438"/>
    <cellStyle name="Walutowy 3 2 8 6" xfId="5102"/>
    <cellStyle name="Walutowy 3 2 8 7" xfId="8431"/>
    <cellStyle name="Walutowy 3 2 9" xfId="1748"/>
    <cellStyle name="Walutowy 3 2 9 2" xfId="1749"/>
    <cellStyle name="Walutowy 3 2 9 2 2" xfId="1750"/>
    <cellStyle name="Walutowy 3 2 9 2 2 2" xfId="5112"/>
    <cellStyle name="Walutowy 3 2 9 2 2 3" xfId="8441"/>
    <cellStyle name="Walutowy 3 2 9 2 3" xfId="1751"/>
    <cellStyle name="Walutowy 3 2 9 2 3 2" xfId="5113"/>
    <cellStyle name="Walutowy 3 2 9 2 3 3" xfId="8442"/>
    <cellStyle name="Walutowy 3 2 9 2 4" xfId="1752"/>
    <cellStyle name="Walutowy 3 2 9 2 4 2" xfId="5114"/>
    <cellStyle name="Walutowy 3 2 9 2 4 3" xfId="8443"/>
    <cellStyle name="Walutowy 3 2 9 2 5" xfId="5111"/>
    <cellStyle name="Walutowy 3 2 9 2 6" xfId="8440"/>
    <cellStyle name="Walutowy 3 2 9 3" xfId="1753"/>
    <cellStyle name="Walutowy 3 2 9 3 2" xfId="5115"/>
    <cellStyle name="Walutowy 3 2 9 3 3" xfId="8444"/>
    <cellStyle name="Walutowy 3 2 9 4" xfId="1754"/>
    <cellStyle name="Walutowy 3 2 9 4 2" xfId="5116"/>
    <cellStyle name="Walutowy 3 2 9 4 3" xfId="8445"/>
    <cellStyle name="Walutowy 3 2 9 5" xfId="1755"/>
    <cellStyle name="Walutowy 3 2 9 5 2" xfId="5117"/>
    <cellStyle name="Walutowy 3 2 9 5 3" xfId="8446"/>
    <cellStyle name="Walutowy 3 2 9 6" xfId="5110"/>
    <cellStyle name="Walutowy 3 2 9 7" xfId="8439"/>
    <cellStyle name="Walutowy 3 20" xfId="1756"/>
    <cellStyle name="Walutowy 3 20 2" xfId="1757"/>
    <cellStyle name="Walutowy 3 20 2 2" xfId="5119"/>
    <cellStyle name="Walutowy 3 20 2 3" xfId="8448"/>
    <cellStyle name="Walutowy 3 20 3" xfId="1758"/>
    <cellStyle name="Walutowy 3 20 3 2" xfId="5120"/>
    <cellStyle name="Walutowy 3 20 3 3" xfId="8449"/>
    <cellStyle name="Walutowy 3 20 4" xfId="1759"/>
    <cellStyle name="Walutowy 3 20 4 2" xfId="5121"/>
    <cellStyle name="Walutowy 3 20 4 3" xfId="8450"/>
    <cellStyle name="Walutowy 3 20 5" xfId="5118"/>
    <cellStyle name="Walutowy 3 20 6" xfId="8447"/>
    <cellStyle name="Walutowy 3 21" xfId="1760"/>
    <cellStyle name="Walutowy 3 21 2" xfId="1761"/>
    <cellStyle name="Walutowy 3 21 2 2" xfId="5123"/>
    <cellStyle name="Walutowy 3 21 2 3" xfId="8452"/>
    <cellStyle name="Walutowy 3 21 3" xfId="1762"/>
    <cellStyle name="Walutowy 3 21 3 2" xfId="5124"/>
    <cellStyle name="Walutowy 3 21 3 3" xfId="8453"/>
    <cellStyle name="Walutowy 3 21 4" xfId="1763"/>
    <cellStyle name="Walutowy 3 21 4 2" xfId="5125"/>
    <cellStyle name="Walutowy 3 21 4 3" xfId="8454"/>
    <cellStyle name="Walutowy 3 21 5" xfId="5126"/>
    <cellStyle name="Walutowy 3 21 5 2" xfId="8455"/>
    <cellStyle name="Walutowy 3 21 6" xfId="5122"/>
    <cellStyle name="Walutowy 3 21 7" xfId="8451"/>
    <cellStyle name="Walutowy 3 22" xfId="1764"/>
    <cellStyle name="Walutowy 3 22 2" xfId="5128"/>
    <cellStyle name="Walutowy 3 22 2 2" xfId="8457"/>
    <cellStyle name="Walutowy 3 22 3" xfId="5127"/>
    <cellStyle name="Walutowy 3 22 4" xfId="8456"/>
    <cellStyle name="Walutowy 3 23" xfId="1765"/>
    <cellStyle name="Walutowy 3 23 2" xfId="5130"/>
    <cellStyle name="Walutowy 3 23 2 2" xfId="8459"/>
    <cellStyle name="Walutowy 3 23 3" xfId="5129"/>
    <cellStyle name="Walutowy 3 23 4" xfId="8458"/>
    <cellStyle name="Walutowy 3 24" xfId="1766"/>
    <cellStyle name="Walutowy 3 24 2" xfId="5132"/>
    <cellStyle name="Walutowy 3 24 2 2" xfId="8461"/>
    <cellStyle name="Walutowy 3 24 3" xfId="5131"/>
    <cellStyle name="Walutowy 3 24 4" xfId="8460"/>
    <cellStyle name="Walutowy 3 25" xfId="5133"/>
    <cellStyle name="Walutowy 3 25 2" xfId="8462"/>
    <cellStyle name="Walutowy 3 26" xfId="5134"/>
    <cellStyle name="Walutowy 3 26 2" xfId="8463"/>
    <cellStyle name="Walutowy 3 27" xfId="10115"/>
    <cellStyle name="Walutowy 3 3" xfId="1767"/>
    <cellStyle name="Walutowy 3 3 10" xfId="1768"/>
    <cellStyle name="Walutowy 3 3 10 2" xfId="1769"/>
    <cellStyle name="Walutowy 3 3 10 2 2" xfId="1770"/>
    <cellStyle name="Walutowy 3 3 10 2 2 2" xfId="5138"/>
    <cellStyle name="Walutowy 3 3 10 2 2 3" xfId="8467"/>
    <cellStyle name="Walutowy 3 3 10 2 3" xfId="1771"/>
    <cellStyle name="Walutowy 3 3 10 2 3 2" xfId="5139"/>
    <cellStyle name="Walutowy 3 3 10 2 3 3" xfId="8468"/>
    <cellStyle name="Walutowy 3 3 10 2 4" xfId="1772"/>
    <cellStyle name="Walutowy 3 3 10 2 4 2" xfId="5140"/>
    <cellStyle name="Walutowy 3 3 10 2 4 3" xfId="8469"/>
    <cellStyle name="Walutowy 3 3 10 2 5" xfId="5137"/>
    <cellStyle name="Walutowy 3 3 10 2 6" xfId="8466"/>
    <cellStyle name="Walutowy 3 3 10 3" xfId="1773"/>
    <cellStyle name="Walutowy 3 3 10 3 2" xfId="5141"/>
    <cellStyle name="Walutowy 3 3 10 3 3" xfId="8470"/>
    <cellStyle name="Walutowy 3 3 10 4" xfId="1774"/>
    <cellStyle name="Walutowy 3 3 10 4 2" xfId="5142"/>
    <cellStyle name="Walutowy 3 3 10 4 3" xfId="8471"/>
    <cellStyle name="Walutowy 3 3 10 5" xfId="1775"/>
    <cellStyle name="Walutowy 3 3 10 5 2" xfId="5143"/>
    <cellStyle name="Walutowy 3 3 10 5 3" xfId="8472"/>
    <cellStyle name="Walutowy 3 3 10 6" xfId="5136"/>
    <cellStyle name="Walutowy 3 3 10 7" xfId="8465"/>
    <cellStyle name="Walutowy 3 3 11" xfId="1776"/>
    <cellStyle name="Walutowy 3 3 11 2" xfId="1777"/>
    <cellStyle name="Walutowy 3 3 11 2 2" xfId="1778"/>
    <cellStyle name="Walutowy 3 3 11 2 2 2" xfId="5146"/>
    <cellStyle name="Walutowy 3 3 11 2 2 3" xfId="8475"/>
    <cellStyle name="Walutowy 3 3 11 2 3" xfId="1779"/>
    <cellStyle name="Walutowy 3 3 11 2 3 2" xfId="5147"/>
    <cellStyle name="Walutowy 3 3 11 2 3 3" xfId="8476"/>
    <cellStyle name="Walutowy 3 3 11 2 4" xfId="1780"/>
    <cellStyle name="Walutowy 3 3 11 2 4 2" xfId="5148"/>
    <cellStyle name="Walutowy 3 3 11 2 4 3" xfId="8477"/>
    <cellStyle name="Walutowy 3 3 11 2 5" xfId="5145"/>
    <cellStyle name="Walutowy 3 3 11 2 6" xfId="8474"/>
    <cellStyle name="Walutowy 3 3 11 3" xfId="1781"/>
    <cellStyle name="Walutowy 3 3 11 3 2" xfId="5149"/>
    <cellStyle name="Walutowy 3 3 11 3 3" xfId="8478"/>
    <cellStyle name="Walutowy 3 3 11 4" xfId="1782"/>
    <cellStyle name="Walutowy 3 3 11 4 2" xfId="5150"/>
    <cellStyle name="Walutowy 3 3 11 4 3" xfId="8479"/>
    <cellStyle name="Walutowy 3 3 11 5" xfId="1783"/>
    <cellStyle name="Walutowy 3 3 11 5 2" xfId="5151"/>
    <cellStyle name="Walutowy 3 3 11 5 3" xfId="8480"/>
    <cellStyle name="Walutowy 3 3 11 6" xfId="5144"/>
    <cellStyle name="Walutowy 3 3 11 7" xfId="8473"/>
    <cellStyle name="Walutowy 3 3 12" xfId="1784"/>
    <cellStyle name="Walutowy 3 3 12 2" xfId="1785"/>
    <cellStyle name="Walutowy 3 3 12 2 2" xfId="1786"/>
    <cellStyle name="Walutowy 3 3 12 2 2 2" xfId="5154"/>
    <cellStyle name="Walutowy 3 3 12 2 2 3" xfId="8483"/>
    <cellStyle name="Walutowy 3 3 12 2 3" xfId="1787"/>
    <cellStyle name="Walutowy 3 3 12 2 3 2" xfId="5155"/>
    <cellStyle name="Walutowy 3 3 12 2 3 3" xfId="8484"/>
    <cellStyle name="Walutowy 3 3 12 2 4" xfId="1788"/>
    <cellStyle name="Walutowy 3 3 12 2 4 2" xfId="5156"/>
    <cellStyle name="Walutowy 3 3 12 2 4 3" xfId="8485"/>
    <cellStyle name="Walutowy 3 3 12 2 5" xfId="5153"/>
    <cellStyle name="Walutowy 3 3 12 2 6" xfId="8482"/>
    <cellStyle name="Walutowy 3 3 12 3" xfId="1789"/>
    <cellStyle name="Walutowy 3 3 12 3 2" xfId="5157"/>
    <cellStyle name="Walutowy 3 3 12 3 3" xfId="8486"/>
    <cellStyle name="Walutowy 3 3 12 4" xfId="1790"/>
    <cellStyle name="Walutowy 3 3 12 4 2" xfId="5158"/>
    <cellStyle name="Walutowy 3 3 12 4 3" xfId="8487"/>
    <cellStyle name="Walutowy 3 3 12 5" xfId="1791"/>
    <cellStyle name="Walutowy 3 3 12 5 2" xfId="5159"/>
    <cellStyle name="Walutowy 3 3 12 5 3" xfId="8488"/>
    <cellStyle name="Walutowy 3 3 12 6" xfId="5152"/>
    <cellStyle name="Walutowy 3 3 12 7" xfId="8481"/>
    <cellStyle name="Walutowy 3 3 13" xfId="1792"/>
    <cellStyle name="Walutowy 3 3 13 2" xfId="1793"/>
    <cellStyle name="Walutowy 3 3 13 2 2" xfId="1794"/>
    <cellStyle name="Walutowy 3 3 13 2 2 2" xfId="5162"/>
    <cellStyle name="Walutowy 3 3 13 2 2 3" xfId="8491"/>
    <cellStyle name="Walutowy 3 3 13 2 3" xfId="1795"/>
    <cellStyle name="Walutowy 3 3 13 2 3 2" xfId="5163"/>
    <cellStyle name="Walutowy 3 3 13 2 3 3" xfId="8492"/>
    <cellStyle name="Walutowy 3 3 13 2 4" xfId="1796"/>
    <cellStyle name="Walutowy 3 3 13 2 4 2" xfId="5164"/>
    <cellStyle name="Walutowy 3 3 13 2 4 3" xfId="8493"/>
    <cellStyle name="Walutowy 3 3 13 2 5" xfId="5161"/>
    <cellStyle name="Walutowy 3 3 13 2 6" xfId="8490"/>
    <cellStyle name="Walutowy 3 3 13 3" xfId="1797"/>
    <cellStyle name="Walutowy 3 3 13 3 2" xfId="5165"/>
    <cellStyle name="Walutowy 3 3 13 3 3" xfId="8494"/>
    <cellStyle name="Walutowy 3 3 13 4" xfId="1798"/>
    <cellStyle name="Walutowy 3 3 13 4 2" xfId="5166"/>
    <cellStyle name="Walutowy 3 3 13 4 3" xfId="8495"/>
    <cellStyle name="Walutowy 3 3 13 5" xfId="1799"/>
    <cellStyle name="Walutowy 3 3 13 5 2" xfId="5167"/>
    <cellStyle name="Walutowy 3 3 13 5 3" xfId="8496"/>
    <cellStyle name="Walutowy 3 3 13 6" xfId="5160"/>
    <cellStyle name="Walutowy 3 3 13 7" xfId="8489"/>
    <cellStyle name="Walutowy 3 3 14" xfId="1800"/>
    <cellStyle name="Walutowy 3 3 14 2" xfId="1801"/>
    <cellStyle name="Walutowy 3 3 14 2 2" xfId="1802"/>
    <cellStyle name="Walutowy 3 3 14 2 2 2" xfId="5170"/>
    <cellStyle name="Walutowy 3 3 14 2 2 3" xfId="8499"/>
    <cellStyle name="Walutowy 3 3 14 2 3" xfId="1803"/>
    <cellStyle name="Walutowy 3 3 14 2 3 2" xfId="5171"/>
    <cellStyle name="Walutowy 3 3 14 2 3 3" xfId="8500"/>
    <cellStyle name="Walutowy 3 3 14 2 4" xfId="1804"/>
    <cellStyle name="Walutowy 3 3 14 2 4 2" xfId="5172"/>
    <cellStyle name="Walutowy 3 3 14 2 4 3" xfId="8501"/>
    <cellStyle name="Walutowy 3 3 14 2 5" xfId="5169"/>
    <cellStyle name="Walutowy 3 3 14 2 6" xfId="8498"/>
    <cellStyle name="Walutowy 3 3 14 3" xfId="1805"/>
    <cellStyle name="Walutowy 3 3 14 3 2" xfId="5173"/>
    <cellStyle name="Walutowy 3 3 14 3 3" xfId="8502"/>
    <cellStyle name="Walutowy 3 3 14 4" xfId="1806"/>
    <cellStyle name="Walutowy 3 3 14 4 2" xfId="5174"/>
    <cellStyle name="Walutowy 3 3 14 4 3" xfId="8503"/>
    <cellStyle name="Walutowy 3 3 14 5" xfId="1807"/>
    <cellStyle name="Walutowy 3 3 14 5 2" xfId="5175"/>
    <cellStyle name="Walutowy 3 3 14 5 3" xfId="8504"/>
    <cellStyle name="Walutowy 3 3 14 6" xfId="5168"/>
    <cellStyle name="Walutowy 3 3 14 7" xfId="8497"/>
    <cellStyle name="Walutowy 3 3 15" xfId="1808"/>
    <cellStyle name="Walutowy 3 3 15 2" xfId="1809"/>
    <cellStyle name="Walutowy 3 3 15 2 2" xfId="5177"/>
    <cellStyle name="Walutowy 3 3 15 2 3" xfId="8506"/>
    <cellStyle name="Walutowy 3 3 15 3" xfId="1810"/>
    <cellStyle name="Walutowy 3 3 15 3 2" xfId="5178"/>
    <cellStyle name="Walutowy 3 3 15 3 3" xfId="8507"/>
    <cellStyle name="Walutowy 3 3 15 4" xfId="1811"/>
    <cellStyle name="Walutowy 3 3 15 4 2" xfId="5179"/>
    <cellStyle name="Walutowy 3 3 15 4 3" xfId="8508"/>
    <cellStyle name="Walutowy 3 3 15 5" xfId="5176"/>
    <cellStyle name="Walutowy 3 3 15 6" xfId="8505"/>
    <cellStyle name="Walutowy 3 3 16" xfId="1812"/>
    <cellStyle name="Walutowy 3 3 16 2" xfId="1813"/>
    <cellStyle name="Walutowy 3 3 16 2 2" xfId="5181"/>
    <cellStyle name="Walutowy 3 3 16 2 3" xfId="8510"/>
    <cellStyle name="Walutowy 3 3 16 3" xfId="1814"/>
    <cellStyle name="Walutowy 3 3 16 3 2" xfId="5182"/>
    <cellStyle name="Walutowy 3 3 16 3 3" xfId="8511"/>
    <cellStyle name="Walutowy 3 3 16 4" xfId="1815"/>
    <cellStyle name="Walutowy 3 3 16 4 2" xfId="5183"/>
    <cellStyle name="Walutowy 3 3 16 4 3" xfId="8512"/>
    <cellStyle name="Walutowy 3 3 16 5" xfId="5180"/>
    <cellStyle name="Walutowy 3 3 16 6" xfId="8509"/>
    <cellStyle name="Walutowy 3 3 17" xfId="1816"/>
    <cellStyle name="Walutowy 3 3 17 2" xfId="5184"/>
    <cellStyle name="Walutowy 3 3 17 3" xfId="8513"/>
    <cellStyle name="Walutowy 3 3 18" xfId="1817"/>
    <cellStyle name="Walutowy 3 3 18 2" xfId="5185"/>
    <cellStyle name="Walutowy 3 3 18 3" xfId="8514"/>
    <cellStyle name="Walutowy 3 3 19" xfId="1818"/>
    <cellStyle name="Walutowy 3 3 19 2" xfId="5186"/>
    <cellStyle name="Walutowy 3 3 19 3" xfId="8515"/>
    <cellStyle name="Walutowy 3 3 2" xfId="1819"/>
    <cellStyle name="Walutowy 3 3 2 2" xfId="1820"/>
    <cellStyle name="Walutowy 3 3 2 2 2" xfId="1821"/>
    <cellStyle name="Walutowy 3 3 2 2 2 2" xfId="1822"/>
    <cellStyle name="Walutowy 3 3 2 2 2 2 2" xfId="5190"/>
    <cellStyle name="Walutowy 3 3 2 2 2 2 3" xfId="8519"/>
    <cellStyle name="Walutowy 3 3 2 2 2 3" xfId="1823"/>
    <cellStyle name="Walutowy 3 3 2 2 2 3 2" xfId="5191"/>
    <cellStyle name="Walutowy 3 3 2 2 2 3 3" xfId="8520"/>
    <cellStyle name="Walutowy 3 3 2 2 2 4" xfId="1824"/>
    <cellStyle name="Walutowy 3 3 2 2 2 4 2" xfId="5192"/>
    <cellStyle name="Walutowy 3 3 2 2 2 4 3" xfId="8521"/>
    <cellStyle name="Walutowy 3 3 2 2 2 5" xfId="5189"/>
    <cellStyle name="Walutowy 3 3 2 2 2 6" xfId="8518"/>
    <cellStyle name="Walutowy 3 3 2 2 3" xfId="1825"/>
    <cellStyle name="Walutowy 3 3 2 2 3 2" xfId="5193"/>
    <cellStyle name="Walutowy 3 3 2 2 3 3" xfId="8522"/>
    <cellStyle name="Walutowy 3 3 2 2 4" xfId="1826"/>
    <cellStyle name="Walutowy 3 3 2 2 4 2" xfId="5194"/>
    <cellStyle name="Walutowy 3 3 2 2 4 3" xfId="8523"/>
    <cellStyle name="Walutowy 3 3 2 2 5" xfId="1827"/>
    <cellStyle name="Walutowy 3 3 2 2 5 2" xfId="5195"/>
    <cellStyle name="Walutowy 3 3 2 2 5 3" xfId="8524"/>
    <cellStyle name="Walutowy 3 3 2 2 6" xfId="5188"/>
    <cellStyle name="Walutowy 3 3 2 2 7" xfId="8517"/>
    <cellStyle name="Walutowy 3 3 2 3" xfId="1828"/>
    <cellStyle name="Walutowy 3 3 2 3 2" xfId="1829"/>
    <cellStyle name="Walutowy 3 3 2 3 2 2" xfId="1830"/>
    <cellStyle name="Walutowy 3 3 2 3 2 2 2" xfId="5198"/>
    <cellStyle name="Walutowy 3 3 2 3 2 2 3" xfId="8527"/>
    <cellStyle name="Walutowy 3 3 2 3 2 3" xfId="1831"/>
    <cellStyle name="Walutowy 3 3 2 3 2 3 2" xfId="5199"/>
    <cellStyle name="Walutowy 3 3 2 3 2 3 3" xfId="8528"/>
    <cellStyle name="Walutowy 3 3 2 3 2 4" xfId="1832"/>
    <cellStyle name="Walutowy 3 3 2 3 2 4 2" xfId="5200"/>
    <cellStyle name="Walutowy 3 3 2 3 2 4 3" xfId="8529"/>
    <cellStyle name="Walutowy 3 3 2 3 2 5" xfId="5197"/>
    <cellStyle name="Walutowy 3 3 2 3 2 6" xfId="8526"/>
    <cellStyle name="Walutowy 3 3 2 3 3" xfId="1833"/>
    <cellStyle name="Walutowy 3 3 2 3 3 2" xfId="5201"/>
    <cellStyle name="Walutowy 3 3 2 3 3 3" xfId="8530"/>
    <cellStyle name="Walutowy 3 3 2 3 4" xfId="1834"/>
    <cellStyle name="Walutowy 3 3 2 3 4 2" xfId="5202"/>
    <cellStyle name="Walutowy 3 3 2 3 4 3" xfId="8531"/>
    <cellStyle name="Walutowy 3 3 2 3 5" xfId="1835"/>
    <cellStyle name="Walutowy 3 3 2 3 5 2" xfId="5203"/>
    <cellStyle name="Walutowy 3 3 2 3 5 3" xfId="8532"/>
    <cellStyle name="Walutowy 3 3 2 3 6" xfId="5196"/>
    <cellStyle name="Walutowy 3 3 2 3 7" xfId="8525"/>
    <cellStyle name="Walutowy 3 3 2 4" xfId="1836"/>
    <cellStyle name="Walutowy 3 3 2 4 2" xfId="1837"/>
    <cellStyle name="Walutowy 3 3 2 4 2 2" xfId="1838"/>
    <cellStyle name="Walutowy 3 3 2 4 2 2 2" xfId="5206"/>
    <cellStyle name="Walutowy 3 3 2 4 2 2 3" xfId="8535"/>
    <cellStyle name="Walutowy 3 3 2 4 2 3" xfId="1839"/>
    <cellStyle name="Walutowy 3 3 2 4 2 3 2" xfId="5207"/>
    <cellStyle name="Walutowy 3 3 2 4 2 3 3" xfId="8536"/>
    <cellStyle name="Walutowy 3 3 2 4 2 4" xfId="1840"/>
    <cellStyle name="Walutowy 3 3 2 4 2 4 2" xfId="5208"/>
    <cellStyle name="Walutowy 3 3 2 4 2 4 3" xfId="8537"/>
    <cellStyle name="Walutowy 3 3 2 4 2 5" xfId="5205"/>
    <cellStyle name="Walutowy 3 3 2 4 2 6" xfId="8534"/>
    <cellStyle name="Walutowy 3 3 2 4 3" xfId="1841"/>
    <cellStyle name="Walutowy 3 3 2 4 3 2" xfId="5209"/>
    <cellStyle name="Walutowy 3 3 2 4 3 3" xfId="8538"/>
    <cellStyle name="Walutowy 3 3 2 4 4" xfId="1842"/>
    <cellStyle name="Walutowy 3 3 2 4 4 2" xfId="5210"/>
    <cellStyle name="Walutowy 3 3 2 4 4 3" xfId="8539"/>
    <cellStyle name="Walutowy 3 3 2 4 5" xfId="1843"/>
    <cellStyle name="Walutowy 3 3 2 4 5 2" xfId="5211"/>
    <cellStyle name="Walutowy 3 3 2 4 5 3" xfId="8540"/>
    <cellStyle name="Walutowy 3 3 2 4 6" xfId="5204"/>
    <cellStyle name="Walutowy 3 3 2 4 7" xfId="8533"/>
    <cellStyle name="Walutowy 3 3 2 5" xfId="1844"/>
    <cellStyle name="Walutowy 3 3 2 5 2" xfId="1845"/>
    <cellStyle name="Walutowy 3 3 2 5 2 2" xfId="5213"/>
    <cellStyle name="Walutowy 3 3 2 5 2 3" xfId="8542"/>
    <cellStyle name="Walutowy 3 3 2 5 3" xfId="1846"/>
    <cellStyle name="Walutowy 3 3 2 5 3 2" xfId="5214"/>
    <cellStyle name="Walutowy 3 3 2 5 3 3" xfId="8543"/>
    <cellStyle name="Walutowy 3 3 2 5 4" xfId="1847"/>
    <cellStyle name="Walutowy 3 3 2 5 4 2" xfId="5215"/>
    <cellStyle name="Walutowy 3 3 2 5 4 3" xfId="8544"/>
    <cellStyle name="Walutowy 3 3 2 5 5" xfId="5212"/>
    <cellStyle name="Walutowy 3 3 2 5 6" xfId="8541"/>
    <cellStyle name="Walutowy 3 3 2 6" xfId="5216"/>
    <cellStyle name="Walutowy 3 3 2 7" xfId="5187"/>
    <cellStyle name="Walutowy 3 3 2 8" xfId="8516"/>
    <cellStyle name="Walutowy 3 3 20" xfId="5217"/>
    <cellStyle name="Walutowy 3 3 20 2" xfId="8545"/>
    <cellStyle name="Walutowy 3 3 21" xfId="5135"/>
    <cellStyle name="Walutowy 3 3 22" xfId="8464"/>
    <cellStyle name="Walutowy 3 3 23" xfId="10126"/>
    <cellStyle name="Walutowy 3 3 3" xfId="1848"/>
    <cellStyle name="Walutowy 3 3 3 10" xfId="5218"/>
    <cellStyle name="Walutowy 3 3 3 11" xfId="8546"/>
    <cellStyle name="Walutowy 3 3 3 2" xfId="1849"/>
    <cellStyle name="Walutowy 3 3 3 2 2" xfId="1850"/>
    <cellStyle name="Walutowy 3 3 3 2 2 2" xfId="1851"/>
    <cellStyle name="Walutowy 3 3 3 2 2 2 2" xfId="5221"/>
    <cellStyle name="Walutowy 3 3 3 2 2 2 3" xfId="8549"/>
    <cellStyle name="Walutowy 3 3 3 2 2 3" xfId="1852"/>
    <cellStyle name="Walutowy 3 3 3 2 2 3 2" xfId="5222"/>
    <cellStyle name="Walutowy 3 3 3 2 2 3 3" xfId="8550"/>
    <cellStyle name="Walutowy 3 3 3 2 2 4" xfId="1853"/>
    <cellStyle name="Walutowy 3 3 3 2 2 4 2" xfId="5223"/>
    <cellStyle name="Walutowy 3 3 3 2 2 4 3" xfId="8551"/>
    <cellStyle name="Walutowy 3 3 3 2 2 5" xfId="5220"/>
    <cellStyle name="Walutowy 3 3 3 2 2 6" xfId="8548"/>
    <cellStyle name="Walutowy 3 3 3 2 3" xfId="1854"/>
    <cellStyle name="Walutowy 3 3 3 2 3 2" xfId="5224"/>
    <cellStyle name="Walutowy 3 3 3 2 3 3" xfId="8552"/>
    <cellStyle name="Walutowy 3 3 3 2 4" xfId="1855"/>
    <cellStyle name="Walutowy 3 3 3 2 4 2" xfId="5225"/>
    <cellStyle name="Walutowy 3 3 3 2 4 3" xfId="8553"/>
    <cellStyle name="Walutowy 3 3 3 2 5" xfId="1856"/>
    <cellStyle name="Walutowy 3 3 3 2 5 2" xfId="5226"/>
    <cellStyle name="Walutowy 3 3 3 2 5 3" xfId="8554"/>
    <cellStyle name="Walutowy 3 3 3 2 6" xfId="5219"/>
    <cellStyle name="Walutowy 3 3 3 2 7" xfId="8547"/>
    <cellStyle name="Walutowy 3 3 3 3" xfId="1857"/>
    <cellStyle name="Walutowy 3 3 3 3 2" xfId="1858"/>
    <cellStyle name="Walutowy 3 3 3 3 2 2" xfId="1859"/>
    <cellStyle name="Walutowy 3 3 3 3 2 2 2" xfId="5229"/>
    <cellStyle name="Walutowy 3 3 3 3 2 2 3" xfId="8557"/>
    <cellStyle name="Walutowy 3 3 3 3 2 3" xfId="1860"/>
    <cellStyle name="Walutowy 3 3 3 3 2 3 2" xfId="5230"/>
    <cellStyle name="Walutowy 3 3 3 3 2 3 3" xfId="8558"/>
    <cellStyle name="Walutowy 3 3 3 3 2 4" xfId="1861"/>
    <cellStyle name="Walutowy 3 3 3 3 2 4 2" xfId="5231"/>
    <cellStyle name="Walutowy 3 3 3 3 2 4 3" xfId="8559"/>
    <cellStyle name="Walutowy 3 3 3 3 2 5" xfId="5228"/>
    <cellStyle name="Walutowy 3 3 3 3 2 6" xfId="8556"/>
    <cellStyle name="Walutowy 3 3 3 3 3" xfId="1862"/>
    <cellStyle name="Walutowy 3 3 3 3 3 2" xfId="5232"/>
    <cellStyle name="Walutowy 3 3 3 3 3 3" xfId="8560"/>
    <cellStyle name="Walutowy 3 3 3 3 4" xfId="1863"/>
    <cellStyle name="Walutowy 3 3 3 3 4 2" xfId="5233"/>
    <cellStyle name="Walutowy 3 3 3 3 4 3" xfId="8561"/>
    <cellStyle name="Walutowy 3 3 3 3 5" xfId="1864"/>
    <cellStyle name="Walutowy 3 3 3 3 5 2" xfId="5234"/>
    <cellStyle name="Walutowy 3 3 3 3 5 3" xfId="8562"/>
    <cellStyle name="Walutowy 3 3 3 3 6" xfId="5227"/>
    <cellStyle name="Walutowy 3 3 3 3 7" xfId="8555"/>
    <cellStyle name="Walutowy 3 3 3 4" xfId="1865"/>
    <cellStyle name="Walutowy 3 3 3 4 2" xfId="1866"/>
    <cellStyle name="Walutowy 3 3 3 4 2 2" xfId="1867"/>
    <cellStyle name="Walutowy 3 3 3 4 2 2 2" xfId="5237"/>
    <cellStyle name="Walutowy 3 3 3 4 2 2 3" xfId="8565"/>
    <cellStyle name="Walutowy 3 3 3 4 2 3" xfId="1868"/>
    <cellStyle name="Walutowy 3 3 3 4 2 3 2" xfId="5238"/>
    <cellStyle name="Walutowy 3 3 3 4 2 3 3" xfId="8566"/>
    <cellStyle name="Walutowy 3 3 3 4 2 4" xfId="1869"/>
    <cellStyle name="Walutowy 3 3 3 4 2 4 2" xfId="5239"/>
    <cellStyle name="Walutowy 3 3 3 4 2 4 3" xfId="8567"/>
    <cellStyle name="Walutowy 3 3 3 4 2 5" xfId="5236"/>
    <cellStyle name="Walutowy 3 3 3 4 2 6" xfId="8564"/>
    <cellStyle name="Walutowy 3 3 3 4 3" xfId="1870"/>
    <cellStyle name="Walutowy 3 3 3 4 3 2" xfId="5240"/>
    <cellStyle name="Walutowy 3 3 3 4 3 3" xfId="8568"/>
    <cellStyle name="Walutowy 3 3 3 4 4" xfId="1871"/>
    <cellStyle name="Walutowy 3 3 3 4 4 2" xfId="5241"/>
    <cellStyle name="Walutowy 3 3 3 4 4 3" xfId="8569"/>
    <cellStyle name="Walutowy 3 3 3 4 5" xfId="1872"/>
    <cellStyle name="Walutowy 3 3 3 4 5 2" xfId="5242"/>
    <cellStyle name="Walutowy 3 3 3 4 5 3" xfId="8570"/>
    <cellStyle name="Walutowy 3 3 3 4 6" xfId="5235"/>
    <cellStyle name="Walutowy 3 3 3 4 7" xfId="8563"/>
    <cellStyle name="Walutowy 3 3 3 5" xfId="1873"/>
    <cellStyle name="Walutowy 3 3 3 5 2" xfId="1874"/>
    <cellStyle name="Walutowy 3 3 3 5 2 2" xfId="5244"/>
    <cellStyle name="Walutowy 3 3 3 5 2 3" xfId="8572"/>
    <cellStyle name="Walutowy 3 3 3 5 3" xfId="1875"/>
    <cellStyle name="Walutowy 3 3 3 5 3 2" xfId="5245"/>
    <cellStyle name="Walutowy 3 3 3 5 3 3" xfId="8573"/>
    <cellStyle name="Walutowy 3 3 3 5 4" xfId="1876"/>
    <cellStyle name="Walutowy 3 3 3 5 4 2" xfId="5246"/>
    <cellStyle name="Walutowy 3 3 3 5 4 3" xfId="8574"/>
    <cellStyle name="Walutowy 3 3 3 5 5" xfId="5243"/>
    <cellStyle name="Walutowy 3 3 3 5 6" xfId="8571"/>
    <cellStyle name="Walutowy 3 3 3 6" xfId="1877"/>
    <cellStyle name="Walutowy 3 3 3 6 2" xfId="1878"/>
    <cellStyle name="Walutowy 3 3 3 6 2 2" xfId="5248"/>
    <cellStyle name="Walutowy 3 3 3 6 2 3" xfId="8576"/>
    <cellStyle name="Walutowy 3 3 3 6 3" xfId="1879"/>
    <cellStyle name="Walutowy 3 3 3 6 3 2" xfId="5249"/>
    <cellStyle name="Walutowy 3 3 3 6 3 3" xfId="8577"/>
    <cellStyle name="Walutowy 3 3 3 6 4" xfId="1880"/>
    <cellStyle name="Walutowy 3 3 3 6 4 2" xfId="5250"/>
    <cellStyle name="Walutowy 3 3 3 6 4 3" xfId="8578"/>
    <cellStyle name="Walutowy 3 3 3 6 5" xfId="5247"/>
    <cellStyle name="Walutowy 3 3 3 6 6" xfId="8575"/>
    <cellStyle name="Walutowy 3 3 3 7" xfId="1881"/>
    <cellStyle name="Walutowy 3 3 3 7 2" xfId="5251"/>
    <cellStyle name="Walutowy 3 3 3 7 3" xfId="8579"/>
    <cellStyle name="Walutowy 3 3 3 8" xfId="1882"/>
    <cellStyle name="Walutowy 3 3 3 8 2" xfId="5252"/>
    <cellStyle name="Walutowy 3 3 3 8 3" xfId="8580"/>
    <cellStyle name="Walutowy 3 3 3 9" xfId="1883"/>
    <cellStyle name="Walutowy 3 3 3 9 2" xfId="5253"/>
    <cellStyle name="Walutowy 3 3 3 9 3" xfId="8581"/>
    <cellStyle name="Walutowy 3 3 4" xfId="1884"/>
    <cellStyle name="Walutowy 3 3 4 2" xfId="1885"/>
    <cellStyle name="Walutowy 3 3 4 2 2" xfId="1886"/>
    <cellStyle name="Walutowy 3 3 4 2 2 2" xfId="5256"/>
    <cellStyle name="Walutowy 3 3 4 2 2 3" xfId="8584"/>
    <cellStyle name="Walutowy 3 3 4 2 3" xfId="1887"/>
    <cellStyle name="Walutowy 3 3 4 2 3 2" xfId="5257"/>
    <cellStyle name="Walutowy 3 3 4 2 3 3" xfId="8585"/>
    <cellStyle name="Walutowy 3 3 4 2 4" xfId="1888"/>
    <cellStyle name="Walutowy 3 3 4 2 4 2" xfId="5258"/>
    <cellStyle name="Walutowy 3 3 4 2 4 3" xfId="8586"/>
    <cellStyle name="Walutowy 3 3 4 2 5" xfId="5255"/>
    <cellStyle name="Walutowy 3 3 4 2 6" xfId="8583"/>
    <cellStyle name="Walutowy 3 3 4 3" xfId="1889"/>
    <cellStyle name="Walutowy 3 3 4 3 2" xfId="5259"/>
    <cellStyle name="Walutowy 3 3 4 3 3" xfId="8587"/>
    <cellStyle name="Walutowy 3 3 4 4" xfId="1890"/>
    <cellStyle name="Walutowy 3 3 4 4 2" xfId="5260"/>
    <cellStyle name="Walutowy 3 3 4 4 3" xfId="8588"/>
    <cellStyle name="Walutowy 3 3 4 5" xfId="1891"/>
    <cellStyle name="Walutowy 3 3 4 5 2" xfId="5261"/>
    <cellStyle name="Walutowy 3 3 4 5 3" xfId="8589"/>
    <cellStyle name="Walutowy 3 3 4 6" xfId="5254"/>
    <cellStyle name="Walutowy 3 3 4 7" xfId="8582"/>
    <cellStyle name="Walutowy 3 3 5" xfId="1892"/>
    <cellStyle name="Walutowy 3 3 5 2" xfId="1893"/>
    <cellStyle name="Walutowy 3 3 5 2 2" xfId="1894"/>
    <cellStyle name="Walutowy 3 3 5 2 2 2" xfId="5264"/>
    <cellStyle name="Walutowy 3 3 5 2 2 3" xfId="8592"/>
    <cellStyle name="Walutowy 3 3 5 2 3" xfId="1895"/>
    <cellStyle name="Walutowy 3 3 5 2 3 2" xfId="5265"/>
    <cellStyle name="Walutowy 3 3 5 2 3 3" xfId="8593"/>
    <cellStyle name="Walutowy 3 3 5 2 4" xfId="1896"/>
    <cellStyle name="Walutowy 3 3 5 2 4 2" xfId="5266"/>
    <cellStyle name="Walutowy 3 3 5 2 4 3" xfId="8594"/>
    <cellStyle name="Walutowy 3 3 5 2 5" xfId="5263"/>
    <cellStyle name="Walutowy 3 3 5 2 6" xfId="8591"/>
    <cellStyle name="Walutowy 3 3 5 3" xfId="1897"/>
    <cellStyle name="Walutowy 3 3 5 3 2" xfId="5267"/>
    <cellStyle name="Walutowy 3 3 5 3 3" xfId="8595"/>
    <cellStyle name="Walutowy 3 3 5 4" xfId="1898"/>
    <cellStyle name="Walutowy 3 3 5 4 2" xfId="5268"/>
    <cellStyle name="Walutowy 3 3 5 4 3" xfId="8596"/>
    <cellStyle name="Walutowy 3 3 5 5" xfId="1899"/>
    <cellStyle name="Walutowy 3 3 5 5 2" xfId="5269"/>
    <cellStyle name="Walutowy 3 3 5 5 3" xfId="8597"/>
    <cellStyle name="Walutowy 3 3 5 6" xfId="5262"/>
    <cellStyle name="Walutowy 3 3 5 7" xfId="8590"/>
    <cellStyle name="Walutowy 3 3 6" xfId="1900"/>
    <cellStyle name="Walutowy 3 3 6 2" xfId="1901"/>
    <cellStyle name="Walutowy 3 3 6 2 2" xfId="1902"/>
    <cellStyle name="Walutowy 3 3 6 2 2 2" xfId="5272"/>
    <cellStyle name="Walutowy 3 3 6 2 2 3" xfId="8600"/>
    <cellStyle name="Walutowy 3 3 6 2 3" xfId="1903"/>
    <cellStyle name="Walutowy 3 3 6 2 3 2" xfId="5273"/>
    <cellStyle name="Walutowy 3 3 6 2 3 3" xfId="8601"/>
    <cellStyle name="Walutowy 3 3 6 2 4" xfId="1904"/>
    <cellStyle name="Walutowy 3 3 6 2 4 2" xfId="5274"/>
    <cellStyle name="Walutowy 3 3 6 2 4 3" xfId="8602"/>
    <cellStyle name="Walutowy 3 3 6 2 5" xfId="5271"/>
    <cellStyle name="Walutowy 3 3 6 2 6" xfId="8599"/>
    <cellStyle name="Walutowy 3 3 6 3" xfId="1905"/>
    <cellStyle name="Walutowy 3 3 6 3 2" xfId="5275"/>
    <cellStyle name="Walutowy 3 3 6 3 3" xfId="8603"/>
    <cellStyle name="Walutowy 3 3 6 4" xfId="1906"/>
    <cellStyle name="Walutowy 3 3 6 4 2" xfId="5276"/>
    <cellStyle name="Walutowy 3 3 6 4 3" xfId="8604"/>
    <cellStyle name="Walutowy 3 3 6 5" xfId="1907"/>
    <cellStyle name="Walutowy 3 3 6 5 2" xfId="5277"/>
    <cellStyle name="Walutowy 3 3 6 5 3" xfId="8605"/>
    <cellStyle name="Walutowy 3 3 6 6" xfId="5270"/>
    <cellStyle name="Walutowy 3 3 6 7" xfId="8598"/>
    <cellStyle name="Walutowy 3 3 7" xfId="1908"/>
    <cellStyle name="Walutowy 3 3 7 2" xfId="1909"/>
    <cellStyle name="Walutowy 3 3 7 2 2" xfId="1910"/>
    <cellStyle name="Walutowy 3 3 7 2 2 2" xfId="5280"/>
    <cellStyle name="Walutowy 3 3 7 2 2 3" xfId="8608"/>
    <cellStyle name="Walutowy 3 3 7 2 3" xfId="1911"/>
    <cellStyle name="Walutowy 3 3 7 2 3 2" xfId="5281"/>
    <cellStyle name="Walutowy 3 3 7 2 3 3" xfId="8609"/>
    <cellStyle name="Walutowy 3 3 7 2 4" xfId="1912"/>
    <cellStyle name="Walutowy 3 3 7 2 4 2" xfId="5282"/>
    <cellStyle name="Walutowy 3 3 7 2 4 3" xfId="8610"/>
    <cellStyle name="Walutowy 3 3 7 2 5" xfId="5279"/>
    <cellStyle name="Walutowy 3 3 7 2 6" xfId="8607"/>
    <cellStyle name="Walutowy 3 3 7 3" xfId="1913"/>
    <cellStyle name="Walutowy 3 3 7 3 2" xfId="5283"/>
    <cellStyle name="Walutowy 3 3 7 3 3" xfId="8611"/>
    <cellStyle name="Walutowy 3 3 7 4" xfId="1914"/>
    <cellStyle name="Walutowy 3 3 7 4 2" xfId="5284"/>
    <cellStyle name="Walutowy 3 3 7 4 3" xfId="8612"/>
    <cellStyle name="Walutowy 3 3 7 5" xfId="1915"/>
    <cellStyle name="Walutowy 3 3 7 5 2" xfId="5285"/>
    <cellStyle name="Walutowy 3 3 7 5 3" xfId="8613"/>
    <cellStyle name="Walutowy 3 3 7 6" xfId="5278"/>
    <cellStyle name="Walutowy 3 3 7 7" xfId="8606"/>
    <cellStyle name="Walutowy 3 3 8" xfId="1916"/>
    <cellStyle name="Walutowy 3 3 8 2" xfId="1917"/>
    <cellStyle name="Walutowy 3 3 8 2 2" xfId="1918"/>
    <cellStyle name="Walutowy 3 3 8 2 2 2" xfId="5288"/>
    <cellStyle name="Walutowy 3 3 8 2 2 3" xfId="8616"/>
    <cellStyle name="Walutowy 3 3 8 2 3" xfId="1919"/>
    <cellStyle name="Walutowy 3 3 8 2 3 2" xfId="5289"/>
    <cellStyle name="Walutowy 3 3 8 2 3 3" xfId="8617"/>
    <cellStyle name="Walutowy 3 3 8 2 4" xfId="1920"/>
    <cellStyle name="Walutowy 3 3 8 2 4 2" xfId="5290"/>
    <cellStyle name="Walutowy 3 3 8 2 4 3" xfId="8618"/>
    <cellStyle name="Walutowy 3 3 8 2 5" xfId="5287"/>
    <cellStyle name="Walutowy 3 3 8 2 6" xfId="8615"/>
    <cellStyle name="Walutowy 3 3 8 3" xfId="1921"/>
    <cellStyle name="Walutowy 3 3 8 3 2" xfId="5291"/>
    <cellStyle name="Walutowy 3 3 8 3 3" xfId="8619"/>
    <cellStyle name="Walutowy 3 3 8 4" xfId="1922"/>
    <cellStyle name="Walutowy 3 3 8 4 2" xfId="5292"/>
    <cellStyle name="Walutowy 3 3 8 4 3" xfId="8620"/>
    <cellStyle name="Walutowy 3 3 8 5" xfId="1923"/>
    <cellStyle name="Walutowy 3 3 8 5 2" xfId="5293"/>
    <cellStyle name="Walutowy 3 3 8 5 3" xfId="8621"/>
    <cellStyle name="Walutowy 3 3 8 6" xfId="5286"/>
    <cellStyle name="Walutowy 3 3 8 7" xfId="8614"/>
    <cellStyle name="Walutowy 3 3 9" xfId="1924"/>
    <cellStyle name="Walutowy 3 3 9 2" xfId="1925"/>
    <cellStyle name="Walutowy 3 3 9 2 2" xfId="1926"/>
    <cellStyle name="Walutowy 3 3 9 2 2 2" xfId="5296"/>
    <cellStyle name="Walutowy 3 3 9 2 2 3" xfId="8624"/>
    <cellStyle name="Walutowy 3 3 9 2 3" xfId="1927"/>
    <cellStyle name="Walutowy 3 3 9 2 3 2" xfId="5297"/>
    <cellStyle name="Walutowy 3 3 9 2 3 3" xfId="8625"/>
    <cellStyle name="Walutowy 3 3 9 2 4" xfId="1928"/>
    <cellStyle name="Walutowy 3 3 9 2 4 2" xfId="5298"/>
    <cellStyle name="Walutowy 3 3 9 2 4 3" xfId="8626"/>
    <cellStyle name="Walutowy 3 3 9 2 5" xfId="5295"/>
    <cellStyle name="Walutowy 3 3 9 2 6" xfId="8623"/>
    <cellStyle name="Walutowy 3 3 9 3" xfId="1929"/>
    <cellStyle name="Walutowy 3 3 9 3 2" xfId="5299"/>
    <cellStyle name="Walutowy 3 3 9 3 3" xfId="8627"/>
    <cellStyle name="Walutowy 3 3 9 4" xfId="1930"/>
    <cellStyle name="Walutowy 3 3 9 4 2" xfId="5300"/>
    <cellStyle name="Walutowy 3 3 9 4 3" xfId="8628"/>
    <cellStyle name="Walutowy 3 3 9 5" xfId="1931"/>
    <cellStyle name="Walutowy 3 3 9 5 2" xfId="5301"/>
    <cellStyle name="Walutowy 3 3 9 5 3" xfId="8629"/>
    <cellStyle name="Walutowy 3 3 9 6" xfId="5294"/>
    <cellStyle name="Walutowy 3 3 9 7" xfId="8622"/>
    <cellStyle name="Walutowy 3 4" xfId="1932"/>
    <cellStyle name="Walutowy 3 4 10" xfId="1933"/>
    <cellStyle name="Walutowy 3 4 10 2" xfId="1934"/>
    <cellStyle name="Walutowy 3 4 10 2 2" xfId="1935"/>
    <cellStyle name="Walutowy 3 4 10 2 2 2" xfId="5305"/>
    <cellStyle name="Walutowy 3 4 10 2 2 3" xfId="8633"/>
    <cellStyle name="Walutowy 3 4 10 2 3" xfId="1936"/>
    <cellStyle name="Walutowy 3 4 10 2 3 2" xfId="5306"/>
    <cellStyle name="Walutowy 3 4 10 2 3 3" xfId="8634"/>
    <cellStyle name="Walutowy 3 4 10 2 4" xfId="1937"/>
    <cellStyle name="Walutowy 3 4 10 2 4 2" xfId="5307"/>
    <cellStyle name="Walutowy 3 4 10 2 4 3" xfId="8635"/>
    <cellStyle name="Walutowy 3 4 10 2 5" xfId="5304"/>
    <cellStyle name="Walutowy 3 4 10 2 6" xfId="8632"/>
    <cellStyle name="Walutowy 3 4 10 3" xfId="1938"/>
    <cellStyle name="Walutowy 3 4 10 3 2" xfId="5308"/>
    <cellStyle name="Walutowy 3 4 10 3 3" xfId="8636"/>
    <cellStyle name="Walutowy 3 4 10 4" xfId="1939"/>
    <cellStyle name="Walutowy 3 4 10 4 2" xfId="5309"/>
    <cellStyle name="Walutowy 3 4 10 4 3" xfId="8637"/>
    <cellStyle name="Walutowy 3 4 10 5" xfId="1940"/>
    <cellStyle name="Walutowy 3 4 10 5 2" xfId="5310"/>
    <cellStyle name="Walutowy 3 4 10 5 3" xfId="8638"/>
    <cellStyle name="Walutowy 3 4 10 6" xfId="5303"/>
    <cellStyle name="Walutowy 3 4 10 7" xfId="8631"/>
    <cellStyle name="Walutowy 3 4 11" xfId="1941"/>
    <cellStyle name="Walutowy 3 4 11 2" xfId="1942"/>
    <cellStyle name="Walutowy 3 4 11 2 2" xfId="1943"/>
    <cellStyle name="Walutowy 3 4 11 2 2 2" xfId="5313"/>
    <cellStyle name="Walutowy 3 4 11 2 2 3" xfId="8641"/>
    <cellStyle name="Walutowy 3 4 11 2 3" xfId="1944"/>
    <cellStyle name="Walutowy 3 4 11 2 3 2" xfId="5314"/>
    <cellStyle name="Walutowy 3 4 11 2 3 3" xfId="8642"/>
    <cellStyle name="Walutowy 3 4 11 2 4" xfId="1945"/>
    <cellStyle name="Walutowy 3 4 11 2 4 2" xfId="5315"/>
    <cellStyle name="Walutowy 3 4 11 2 4 3" xfId="8643"/>
    <cellStyle name="Walutowy 3 4 11 2 5" xfId="5312"/>
    <cellStyle name="Walutowy 3 4 11 2 6" xfId="8640"/>
    <cellStyle name="Walutowy 3 4 11 3" xfId="1946"/>
    <cellStyle name="Walutowy 3 4 11 3 2" xfId="5316"/>
    <cellStyle name="Walutowy 3 4 11 3 3" xfId="8644"/>
    <cellStyle name="Walutowy 3 4 11 4" xfId="1947"/>
    <cellStyle name="Walutowy 3 4 11 4 2" xfId="5317"/>
    <cellStyle name="Walutowy 3 4 11 4 3" xfId="8645"/>
    <cellStyle name="Walutowy 3 4 11 5" xfId="1948"/>
    <cellStyle name="Walutowy 3 4 11 5 2" xfId="5318"/>
    <cellStyle name="Walutowy 3 4 11 5 3" xfId="8646"/>
    <cellStyle name="Walutowy 3 4 11 6" xfId="5311"/>
    <cellStyle name="Walutowy 3 4 11 7" xfId="8639"/>
    <cellStyle name="Walutowy 3 4 12" xfId="1949"/>
    <cellStyle name="Walutowy 3 4 12 2" xfId="1950"/>
    <cellStyle name="Walutowy 3 4 12 2 2" xfId="1951"/>
    <cellStyle name="Walutowy 3 4 12 2 2 2" xfId="5321"/>
    <cellStyle name="Walutowy 3 4 12 2 2 3" xfId="8649"/>
    <cellStyle name="Walutowy 3 4 12 2 3" xfId="1952"/>
    <cellStyle name="Walutowy 3 4 12 2 3 2" xfId="5322"/>
    <cellStyle name="Walutowy 3 4 12 2 3 3" xfId="8650"/>
    <cellStyle name="Walutowy 3 4 12 2 4" xfId="1953"/>
    <cellStyle name="Walutowy 3 4 12 2 4 2" xfId="5323"/>
    <cellStyle name="Walutowy 3 4 12 2 4 3" xfId="8651"/>
    <cellStyle name="Walutowy 3 4 12 2 5" xfId="5320"/>
    <cellStyle name="Walutowy 3 4 12 2 6" xfId="8648"/>
    <cellStyle name="Walutowy 3 4 12 3" xfId="1954"/>
    <cellStyle name="Walutowy 3 4 12 3 2" xfId="5324"/>
    <cellStyle name="Walutowy 3 4 12 3 3" xfId="8652"/>
    <cellStyle name="Walutowy 3 4 12 4" xfId="1955"/>
    <cellStyle name="Walutowy 3 4 12 4 2" xfId="5325"/>
    <cellStyle name="Walutowy 3 4 12 4 3" xfId="8653"/>
    <cellStyle name="Walutowy 3 4 12 5" xfId="1956"/>
    <cellStyle name="Walutowy 3 4 12 5 2" xfId="5326"/>
    <cellStyle name="Walutowy 3 4 12 5 3" xfId="8654"/>
    <cellStyle name="Walutowy 3 4 12 6" xfId="5319"/>
    <cellStyle name="Walutowy 3 4 12 7" xfId="8647"/>
    <cellStyle name="Walutowy 3 4 13" xfId="1957"/>
    <cellStyle name="Walutowy 3 4 13 2" xfId="1958"/>
    <cellStyle name="Walutowy 3 4 13 2 2" xfId="5328"/>
    <cellStyle name="Walutowy 3 4 13 2 3" xfId="8656"/>
    <cellStyle name="Walutowy 3 4 13 3" xfId="1959"/>
    <cellStyle name="Walutowy 3 4 13 3 2" xfId="5329"/>
    <cellStyle name="Walutowy 3 4 13 3 3" xfId="8657"/>
    <cellStyle name="Walutowy 3 4 13 4" xfId="1960"/>
    <cellStyle name="Walutowy 3 4 13 4 2" xfId="5330"/>
    <cellStyle name="Walutowy 3 4 13 4 3" xfId="8658"/>
    <cellStyle name="Walutowy 3 4 13 5" xfId="5327"/>
    <cellStyle name="Walutowy 3 4 13 6" xfId="8655"/>
    <cellStyle name="Walutowy 3 4 14" xfId="1961"/>
    <cellStyle name="Walutowy 3 4 14 2" xfId="1962"/>
    <cellStyle name="Walutowy 3 4 14 2 2" xfId="5332"/>
    <cellStyle name="Walutowy 3 4 14 2 3" xfId="8660"/>
    <cellStyle name="Walutowy 3 4 14 3" xfId="1963"/>
    <cellStyle name="Walutowy 3 4 14 3 2" xfId="5333"/>
    <cellStyle name="Walutowy 3 4 14 3 3" xfId="8661"/>
    <cellStyle name="Walutowy 3 4 14 4" xfId="1964"/>
    <cellStyle name="Walutowy 3 4 14 4 2" xfId="5334"/>
    <cellStyle name="Walutowy 3 4 14 4 3" xfId="8662"/>
    <cellStyle name="Walutowy 3 4 14 5" xfId="5335"/>
    <cellStyle name="Walutowy 3 4 14 5 2" xfId="8663"/>
    <cellStyle name="Walutowy 3 4 14 6" xfId="5331"/>
    <cellStyle name="Walutowy 3 4 14 7" xfId="8659"/>
    <cellStyle name="Walutowy 3 4 15" xfId="1965"/>
    <cellStyle name="Walutowy 3 4 15 2" xfId="5337"/>
    <cellStyle name="Walutowy 3 4 15 2 2" xfId="8665"/>
    <cellStyle name="Walutowy 3 4 15 3" xfId="5336"/>
    <cellStyle name="Walutowy 3 4 15 4" xfId="8664"/>
    <cellStyle name="Walutowy 3 4 16" xfId="1966"/>
    <cellStyle name="Walutowy 3 4 16 2" xfId="5339"/>
    <cellStyle name="Walutowy 3 4 16 2 2" xfId="8667"/>
    <cellStyle name="Walutowy 3 4 16 3" xfId="5338"/>
    <cellStyle name="Walutowy 3 4 16 4" xfId="8666"/>
    <cellStyle name="Walutowy 3 4 17" xfId="1967"/>
    <cellStyle name="Walutowy 3 4 17 2" xfId="5341"/>
    <cellStyle name="Walutowy 3 4 17 2 2" xfId="8669"/>
    <cellStyle name="Walutowy 3 4 17 3" xfId="5340"/>
    <cellStyle name="Walutowy 3 4 17 4" xfId="8668"/>
    <cellStyle name="Walutowy 3 4 18" xfId="5342"/>
    <cellStyle name="Walutowy 3 4 18 2" xfId="8670"/>
    <cellStyle name="Walutowy 3 4 19" xfId="5343"/>
    <cellStyle name="Walutowy 3 4 19 2" xfId="8671"/>
    <cellStyle name="Walutowy 3 4 2" xfId="1968"/>
    <cellStyle name="Walutowy 3 4 2 10" xfId="5344"/>
    <cellStyle name="Walutowy 3 4 2 11" xfId="8672"/>
    <cellStyle name="Walutowy 3 4 2 2" xfId="1969"/>
    <cellStyle name="Walutowy 3 4 2 2 2" xfId="1970"/>
    <cellStyle name="Walutowy 3 4 2 2 2 2" xfId="1971"/>
    <cellStyle name="Walutowy 3 4 2 2 2 2 2" xfId="5347"/>
    <cellStyle name="Walutowy 3 4 2 2 2 2 3" xfId="8675"/>
    <cellStyle name="Walutowy 3 4 2 2 2 3" xfId="1972"/>
    <cellStyle name="Walutowy 3 4 2 2 2 3 2" xfId="5348"/>
    <cellStyle name="Walutowy 3 4 2 2 2 3 3" xfId="8676"/>
    <cellStyle name="Walutowy 3 4 2 2 2 4" xfId="1973"/>
    <cellStyle name="Walutowy 3 4 2 2 2 4 2" xfId="5349"/>
    <cellStyle name="Walutowy 3 4 2 2 2 4 3" xfId="8677"/>
    <cellStyle name="Walutowy 3 4 2 2 2 5" xfId="5346"/>
    <cellStyle name="Walutowy 3 4 2 2 2 6" xfId="8674"/>
    <cellStyle name="Walutowy 3 4 2 2 3" xfId="1974"/>
    <cellStyle name="Walutowy 3 4 2 2 3 2" xfId="5350"/>
    <cellStyle name="Walutowy 3 4 2 2 3 3" xfId="8678"/>
    <cellStyle name="Walutowy 3 4 2 2 4" xfId="1975"/>
    <cellStyle name="Walutowy 3 4 2 2 4 2" xfId="5351"/>
    <cellStyle name="Walutowy 3 4 2 2 4 3" xfId="8679"/>
    <cellStyle name="Walutowy 3 4 2 2 5" xfId="1976"/>
    <cellStyle name="Walutowy 3 4 2 2 5 2" xfId="5352"/>
    <cellStyle name="Walutowy 3 4 2 2 5 3" xfId="8680"/>
    <cellStyle name="Walutowy 3 4 2 2 6" xfId="5345"/>
    <cellStyle name="Walutowy 3 4 2 2 7" xfId="8673"/>
    <cellStyle name="Walutowy 3 4 2 3" xfId="1977"/>
    <cellStyle name="Walutowy 3 4 2 3 2" xfId="1978"/>
    <cellStyle name="Walutowy 3 4 2 3 2 2" xfId="1979"/>
    <cellStyle name="Walutowy 3 4 2 3 2 2 2" xfId="5355"/>
    <cellStyle name="Walutowy 3 4 2 3 2 2 3" xfId="8683"/>
    <cellStyle name="Walutowy 3 4 2 3 2 3" xfId="1980"/>
    <cellStyle name="Walutowy 3 4 2 3 2 3 2" xfId="5356"/>
    <cellStyle name="Walutowy 3 4 2 3 2 3 3" xfId="8684"/>
    <cellStyle name="Walutowy 3 4 2 3 2 4" xfId="1981"/>
    <cellStyle name="Walutowy 3 4 2 3 2 4 2" xfId="5357"/>
    <cellStyle name="Walutowy 3 4 2 3 2 4 3" xfId="8685"/>
    <cellStyle name="Walutowy 3 4 2 3 2 5" xfId="5354"/>
    <cellStyle name="Walutowy 3 4 2 3 2 6" xfId="8682"/>
    <cellStyle name="Walutowy 3 4 2 3 3" xfId="1982"/>
    <cellStyle name="Walutowy 3 4 2 3 3 2" xfId="5358"/>
    <cellStyle name="Walutowy 3 4 2 3 3 3" xfId="8686"/>
    <cellStyle name="Walutowy 3 4 2 3 4" xfId="1983"/>
    <cellStyle name="Walutowy 3 4 2 3 4 2" xfId="5359"/>
    <cellStyle name="Walutowy 3 4 2 3 4 3" xfId="8687"/>
    <cellStyle name="Walutowy 3 4 2 3 5" xfId="1984"/>
    <cellStyle name="Walutowy 3 4 2 3 5 2" xfId="5360"/>
    <cellStyle name="Walutowy 3 4 2 3 5 3" xfId="8688"/>
    <cellStyle name="Walutowy 3 4 2 3 6" xfId="5353"/>
    <cellStyle name="Walutowy 3 4 2 3 7" xfId="8681"/>
    <cellStyle name="Walutowy 3 4 2 4" xfId="1985"/>
    <cellStyle name="Walutowy 3 4 2 4 2" xfId="1986"/>
    <cellStyle name="Walutowy 3 4 2 4 2 2" xfId="1987"/>
    <cellStyle name="Walutowy 3 4 2 4 2 2 2" xfId="5363"/>
    <cellStyle name="Walutowy 3 4 2 4 2 2 3" xfId="8691"/>
    <cellStyle name="Walutowy 3 4 2 4 2 3" xfId="1988"/>
    <cellStyle name="Walutowy 3 4 2 4 2 3 2" xfId="5364"/>
    <cellStyle name="Walutowy 3 4 2 4 2 3 3" xfId="8692"/>
    <cellStyle name="Walutowy 3 4 2 4 2 4" xfId="1989"/>
    <cellStyle name="Walutowy 3 4 2 4 2 4 2" xfId="5365"/>
    <cellStyle name="Walutowy 3 4 2 4 2 4 3" xfId="8693"/>
    <cellStyle name="Walutowy 3 4 2 4 2 5" xfId="5362"/>
    <cellStyle name="Walutowy 3 4 2 4 2 6" xfId="8690"/>
    <cellStyle name="Walutowy 3 4 2 4 3" xfId="1990"/>
    <cellStyle name="Walutowy 3 4 2 4 3 2" xfId="5366"/>
    <cellStyle name="Walutowy 3 4 2 4 3 3" xfId="8694"/>
    <cellStyle name="Walutowy 3 4 2 4 4" xfId="1991"/>
    <cellStyle name="Walutowy 3 4 2 4 4 2" xfId="5367"/>
    <cellStyle name="Walutowy 3 4 2 4 4 3" xfId="8695"/>
    <cellStyle name="Walutowy 3 4 2 4 5" xfId="1992"/>
    <cellStyle name="Walutowy 3 4 2 4 5 2" xfId="5368"/>
    <cellStyle name="Walutowy 3 4 2 4 5 3" xfId="8696"/>
    <cellStyle name="Walutowy 3 4 2 4 6" xfId="5361"/>
    <cellStyle name="Walutowy 3 4 2 4 7" xfId="8689"/>
    <cellStyle name="Walutowy 3 4 2 5" xfId="1993"/>
    <cellStyle name="Walutowy 3 4 2 5 2" xfId="1994"/>
    <cellStyle name="Walutowy 3 4 2 5 2 2" xfId="5370"/>
    <cellStyle name="Walutowy 3 4 2 5 2 3" xfId="8698"/>
    <cellStyle name="Walutowy 3 4 2 5 3" xfId="1995"/>
    <cellStyle name="Walutowy 3 4 2 5 3 2" xfId="5371"/>
    <cellStyle name="Walutowy 3 4 2 5 3 3" xfId="8699"/>
    <cellStyle name="Walutowy 3 4 2 5 4" xfId="1996"/>
    <cellStyle name="Walutowy 3 4 2 5 4 2" xfId="5372"/>
    <cellStyle name="Walutowy 3 4 2 5 4 3" xfId="8700"/>
    <cellStyle name="Walutowy 3 4 2 5 5" xfId="5369"/>
    <cellStyle name="Walutowy 3 4 2 5 6" xfId="8697"/>
    <cellStyle name="Walutowy 3 4 2 6" xfId="1997"/>
    <cellStyle name="Walutowy 3 4 2 6 2" xfId="1998"/>
    <cellStyle name="Walutowy 3 4 2 6 2 2" xfId="5374"/>
    <cellStyle name="Walutowy 3 4 2 6 2 3" xfId="8702"/>
    <cellStyle name="Walutowy 3 4 2 6 3" xfId="1999"/>
    <cellStyle name="Walutowy 3 4 2 6 3 2" xfId="5375"/>
    <cellStyle name="Walutowy 3 4 2 6 3 3" xfId="8703"/>
    <cellStyle name="Walutowy 3 4 2 6 4" xfId="2000"/>
    <cellStyle name="Walutowy 3 4 2 6 4 2" xfId="5376"/>
    <cellStyle name="Walutowy 3 4 2 6 4 3" xfId="8704"/>
    <cellStyle name="Walutowy 3 4 2 6 5" xfId="5373"/>
    <cellStyle name="Walutowy 3 4 2 6 6" xfId="8701"/>
    <cellStyle name="Walutowy 3 4 2 7" xfId="2001"/>
    <cellStyle name="Walutowy 3 4 2 7 2" xfId="5377"/>
    <cellStyle name="Walutowy 3 4 2 7 3" xfId="8705"/>
    <cellStyle name="Walutowy 3 4 2 8" xfId="2002"/>
    <cellStyle name="Walutowy 3 4 2 8 2" xfId="5378"/>
    <cellStyle name="Walutowy 3 4 2 8 3" xfId="8706"/>
    <cellStyle name="Walutowy 3 4 2 9" xfId="2003"/>
    <cellStyle name="Walutowy 3 4 2 9 2" xfId="5379"/>
    <cellStyle name="Walutowy 3 4 2 9 3" xfId="8707"/>
    <cellStyle name="Walutowy 3 4 20" xfId="5302"/>
    <cellStyle name="Walutowy 3 4 21" xfId="8630"/>
    <cellStyle name="Walutowy 3 4 22" xfId="10120"/>
    <cellStyle name="Walutowy 3 4 3" xfId="2004"/>
    <cellStyle name="Walutowy 3 4 3 10" xfId="5380"/>
    <cellStyle name="Walutowy 3 4 3 11" xfId="8708"/>
    <cellStyle name="Walutowy 3 4 3 2" xfId="2005"/>
    <cellStyle name="Walutowy 3 4 3 2 2" xfId="2006"/>
    <cellStyle name="Walutowy 3 4 3 2 2 2" xfId="2007"/>
    <cellStyle name="Walutowy 3 4 3 2 2 2 2" xfId="5383"/>
    <cellStyle name="Walutowy 3 4 3 2 2 2 3" xfId="8711"/>
    <cellStyle name="Walutowy 3 4 3 2 2 3" xfId="2008"/>
    <cellStyle name="Walutowy 3 4 3 2 2 3 2" xfId="5384"/>
    <cellStyle name="Walutowy 3 4 3 2 2 3 3" xfId="8712"/>
    <cellStyle name="Walutowy 3 4 3 2 2 4" xfId="2009"/>
    <cellStyle name="Walutowy 3 4 3 2 2 4 2" xfId="5385"/>
    <cellStyle name="Walutowy 3 4 3 2 2 4 3" xfId="8713"/>
    <cellStyle name="Walutowy 3 4 3 2 2 5" xfId="5382"/>
    <cellStyle name="Walutowy 3 4 3 2 2 6" xfId="8710"/>
    <cellStyle name="Walutowy 3 4 3 2 3" xfId="2010"/>
    <cellStyle name="Walutowy 3 4 3 2 3 2" xfId="5386"/>
    <cellStyle name="Walutowy 3 4 3 2 3 3" xfId="8714"/>
    <cellStyle name="Walutowy 3 4 3 2 4" xfId="2011"/>
    <cellStyle name="Walutowy 3 4 3 2 4 2" xfId="5387"/>
    <cellStyle name="Walutowy 3 4 3 2 4 3" xfId="8715"/>
    <cellStyle name="Walutowy 3 4 3 2 5" xfId="2012"/>
    <cellStyle name="Walutowy 3 4 3 2 5 2" xfId="5388"/>
    <cellStyle name="Walutowy 3 4 3 2 5 3" xfId="8716"/>
    <cellStyle name="Walutowy 3 4 3 2 6" xfId="5381"/>
    <cellStyle name="Walutowy 3 4 3 2 7" xfId="8709"/>
    <cellStyle name="Walutowy 3 4 3 3" xfId="2013"/>
    <cellStyle name="Walutowy 3 4 3 3 2" xfId="2014"/>
    <cellStyle name="Walutowy 3 4 3 3 2 2" xfId="2015"/>
    <cellStyle name="Walutowy 3 4 3 3 2 2 2" xfId="5391"/>
    <cellStyle name="Walutowy 3 4 3 3 2 2 3" xfId="8719"/>
    <cellStyle name="Walutowy 3 4 3 3 2 3" xfId="2016"/>
    <cellStyle name="Walutowy 3 4 3 3 2 3 2" xfId="5392"/>
    <cellStyle name="Walutowy 3 4 3 3 2 3 3" xfId="8720"/>
    <cellStyle name="Walutowy 3 4 3 3 2 4" xfId="2017"/>
    <cellStyle name="Walutowy 3 4 3 3 2 4 2" xfId="5393"/>
    <cellStyle name="Walutowy 3 4 3 3 2 4 3" xfId="8721"/>
    <cellStyle name="Walutowy 3 4 3 3 2 5" xfId="5390"/>
    <cellStyle name="Walutowy 3 4 3 3 2 6" xfId="8718"/>
    <cellStyle name="Walutowy 3 4 3 3 3" xfId="2018"/>
    <cellStyle name="Walutowy 3 4 3 3 3 2" xfId="5394"/>
    <cellStyle name="Walutowy 3 4 3 3 3 3" xfId="8722"/>
    <cellStyle name="Walutowy 3 4 3 3 4" xfId="2019"/>
    <cellStyle name="Walutowy 3 4 3 3 4 2" xfId="5395"/>
    <cellStyle name="Walutowy 3 4 3 3 4 3" xfId="8723"/>
    <cellStyle name="Walutowy 3 4 3 3 5" xfId="2020"/>
    <cellStyle name="Walutowy 3 4 3 3 5 2" xfId="5396"/>
    <cellStyle name="Walutowy 3 4 3 3 5 3" xfId="8724"/>
    <cellStyle name="Walutowy 3 4 3 3 6" xfId="5389"/>
    <cellStyle name="Walutowy 3 4 3 3 7" xfId="8717"/>
    <cellStyle name="Walutowy 3 4 3 4" xfId="2021"/>
    <cellStyle name="Walutowy 3 4 3 4 2" xfId="2022"/>
    <cellStyle name="Walutowy 3 4 3 4 2 2" xfId="2023"/>
    <cellStyle name="Walutowy 3 4 3 4 2 2 2" xfId="5399"/>
    <cellStyle name="Walutowy 3 4 3 4 2 2 3" xfId="8727"/>
    <cellStyle name="Walutowy 3 4 3 4 2 3" xfId="2024"/>
    <cellStyle name="Walutowy 3 4 3 4 2 3 2" xfId="5400"/>
    <cellStyle name="Walutowy 3 4 3 4 2 3 3" xfId="8728"/>
    <cellStyle name="Walutowy 3 4 3 4 2 4" xfId="2025"/>
    <cellStyle name="Walutowy 3 4 3 4 2 4 2" xfId="5401"/>
    <cellStyle name="Walutowy 3 4 3 4 2 4 3" xfId="8729"/>
    <cellStyle name="Walutowy 3 4 3 4 2 5" xfId="5398"/>
    <cellStyle name="Walutowy 3 4 3 4 2 6" xfId="8726"/>
    <cellStyle name="Walutowy 3 4 3 4 3" xfId="2026"/>
    <cellStyle name="Walutowy 3 4 3 4 3 2" xfId="5402"/>
    <cellStyle name="Walutowy 3 4 3 4 3 3" xfId="8730"/>
    <cellStyle name="Walutowy 3 4 3 4 4" xfId="2027"/>
    <cellStyle name="Walutowy 3 4 3 4 4 2" xfId="5403"/>
    <cellStyle name="Walutowy 3 4 3 4 4 3" xfId="8731"/>
    <cellStyle name="Walutowy 3 4 3 4 5" xfId="2028"/>
    <cellStyle name="Walutowy 3 4 3 4 5 2" xfId="5404"/>
    <cellStyle name="Walutowy 3 4 3 4 5 3" xfId="8732"/>
    <cellStyle name="Walutowy 3 4 3 4 6" xfId="5397"/>
    <cellStyle name="Walutowy 3 4 3 4 7" xfId="8725"/>
    <cellStyle name="Walutowy 3 4 3 5" xfId="2029"/>
    <cellStyle name="Walutowy 3 4 3 5 2" xfId="2030"/>
    <cellStyle name="Walutowy 3 4 3 5 2 2" xfId="5406"/>
    <cellStyle name="Walutowy 3 4 3 5 2 3" xfId="8734"/>
    <cellStyle name="Walutowy 3 4 3 5 3" xfId="2031"/>
    <cellStyle name="Walutowy 3 4 3 5 3 2" xfId="5407"/>
    <cellStyle name="Walutowy 3 4 3 5 3 3" xfId="8735"/>
    <cellStyle name="Walutowy 3 4 3 5 4" xfId="2032"/>
    <cellStyle name="Walutowy 3 4 3 5 4 2" xfId="5408"/>
    <cellStyle name="Walutowy 3 4 3 5 4 3" xfId="8736"/>
    <cellStyle name="Walutowy 3 4 3 5 5" xfId="5405"/>
    <cellStyle name="Walutowy 3 4 3 5 6" xfId="8733"/>
    <cellStyle name="Walutowy 3 4 3 6" xfId="2033"/>
    <cellStyle name="Walutowy 3 4 3 6 2" xfId="2034"/>
    <cellStyle name="Walutowy 3 4 3 6 2 2" xfId="5410"/>
    <cellStyle name="Walutowy 3 4 3 6 2 3" xfId="8738"/>
    <cellStyle name="Walutowy 3 4 3 6 3" xfId="2035"/>
    <cellStyle name="Walutowy 3 4 3 6 3 2" xfId="5411"/>
    <cellStyle name="Walutowy 3 4 3 6 3 3" xfId="8739"/>
    <cellStyle name="Walutowy 3 4 3 6 4" xfId="2036"/>
    <cellStyle name="Walutowy 3 4 3 6 4 2" xfId="5412"/>
    <cellStyle name="Walutowy 3 4 3 6 4 3" xfId="8740"/>
    <cellStyle name="Walutowy 3 4 3 6 5" xfId="5409"/>
    <cellStyle name="Walutowy 3 4 3 6 6" xfId="8737"/>
    <cellStyle name="Walutowy 3 4 3 7" xfId="2037"/>
    <cellStyle name="Walutowy 3 4 3 7 2" xfId="5413"/>
    <cellStyle name="Walutowy 3 4 3 7 3" xfId="8741"/>
    <cellStyle name="Walutowy 3 4 3 8" xfId="2038"/>
    <cellStyle name="Walutowy 3 4 3 8 2" xfId="5414"/>
    <cellStyle name="Walutowy 3 4 3 8 3" xfId="8742"/>
    <cellStyle name="Walutowy 3 4 3 9" xfId="2039"/>
    <cellStyle name="Walutowy 3 4 3 9 2" xfId="5415"/>
    <cellStyle name="Walutowy 3 4 3 9 3" xfId="8743"/>
    <cellStyle name="Walutowy 3 4 4" xfId="2040"/>
    <cellStyle name="Walutowy 3 4 4 2" xfId="2041"/>
    <cellStyle name="Walutowy 3 4 4 2 2" xfId="2042"/>
    <cellStyle name="Walutowy 3 4 4 2 2 2" xfId="5418"/>
    <cellStyle name="Walutowy 3 4 4 2 2 3" xfId="8746"/>
    <cellStyle name="Walutowy 3 4 4 2 3" xfId="2043"/>
    <cellStyle name="Walutowy 3 4 4 2 3 2" xfId="5419"/>
    <cellStyle name="Walutowy 3 4 4 2 3 3" xfId="8747"/>
    <cellStyle name="Walutowy 3 4 4 2 4" xfId="2044"/>
    <cellStyle name="Walutowy 3 4 4 2 4 2" xfId="5420"/>
    <cellStyle name="Walutowy 3 4 4 2 4 3" xfId="8748"/>
    <cellStyle name="Walutowy 3 4 4 2 5" xfId="5417"/>
    <cellStyle name="Walutowy 3 4 4 2 6" xfId="8745"/>
    <cellStyle name="Walutowy 3 4 4 3" xfId="2045"/>
    <cellStyle name="Walutowy 3 4 4 3 2" xfId="5421"/>
    <cellStyle name="Walutowy 3 4 4 3 3" xfId="8749"/>
    <cellStyle name="Walutowy 3 4 4 4" xfId="2046"/>
    <cellStyle name="Walutowy 3 4 4 4 2" xfId="5422"/>
    <cellStyle name="Walutowy 3 4 4 4 3" xfId="8750"/>
    <cellStyle name="Walutowy 3 4 4 5" xfId="2047"/>
    <cellStyle name="Walutowy 3 4 4 5 2" xfId="5423"/>
    <cellStyle name="Walutowy 3 4 4 5 3" xfId="8751"/>
    <cellStyle name="Walutowy 3 4 4 6" xfId="5416"/>
    <cellStyle name="Walutowy 3 4 4 7" xfId="8744"/>
    <cellStyle name="Walutowy 3 4 5" xfId="2048"/>
    <cellStyle name="Walutowy 3 4 5 2" xfId="2049"/>
    <cellStyle name="Walutowy 3 4 5 2 2" xfId="2050"/>
    <cellStyle name="Walutowy 3 4 5 2 2 2" xfId="5426"/>
    <cellStyle name="Walutowy 3 4 5 2 2 3" xfId="8754"/>
    <cellStyle name="Walutowy 3 4 5 2 3" xfId="2051"/>
    <cellStyle name="Walutowy 3 4 5 2 3 2" xfId="5427"/>
    <cellStyle name="Walutowy 3 4 5 2 3 3" xfId="8755"/>
    <cellStyle name="Walutowy 3 4 5 2 4" xfId="2052"/>
    <cellStyle name="Walutowy 3 4 5 2 4 2" xfId="5428"/>
    <cellStyle name="Walutowy 3 4 5 2 4 3" xfId="8756"/>
    <cellStyle name="Walutowy 3 4 5 2 5" xfId="5425"/>
    <cellStyle name="Walutowy 3 4 5 2 6" xfId="8753"/>
    <cellStyle name="Walutowy 3 4 5 3" xfId="2053"/>
    <cellStyle name="Walutowy 3 4 5 3 2" xfId="5429"/>
    <cellStyle name="Walutowy 3 4 5 3 3" xfId="8757"/>
    <cellStyle name="Walutowy 3 4 5 4" xfId="2054"/>
    <cellStyle name="Walutowy 3 4 5 4 2" xfId="5430"/>
    <cellStyle name="Walutowy 3 4 5 4 3" xfId="8758"/>
    <cellStyle name="Walutowy 3 4 5 5" xfId="2055"/>
    <cellStyle name="Walutowy 3 4 5 5 2" xfId="5431"/>
    <cellStyle name="Walutowy 3 4 5 5 3" xfId="8759"/>
    <cellStyle name="Walutowy 3 4 5 6" xfId="5424"/>
    <cellStyle name="Walutowy 3 4 5 7" xfId="8752"/>
    <cellStyle name="Walutowy 3 4 6" xfId="2056"/>
    <cellStyle name="Walutowy 3 4 6 2" xfId="2057"/>
    <cellStyle name="Walutowy 3 4 6 2 2" xfId="2058"/>
    <cellStyle name="Walutowy 3 4 6 2 2 2" xfId="5434"/>
    <cellStyle name="Walutowy 3 4 6 2 2 3" xfId="8762"/>
    <cellStyle name="Walutowy 3 4 6 2 3" xfId="2059"/>
    <cellStyle name="Walutowy 3 4 6 2 3 2" xfId="5435"/>
    <cellStyle name="Walutowy 3 4 6 2 3 3" xfId="8763"/>
    <cellStyle name="Walutowy 3 4 6 2 4" xfId="2060"/>
    <cellStyle name="Walutowy 3 4 6 2 4 2" xfId="5436"/>
    <cellStyle name="Walutowy 3 4 6 2 4 3" xfId="8764"/>
    <cellStyle name="Walutowy 3 4 6 2 5" xfId="5433"/>
    <cellStyle name="Walutowy 3 4 6 2 6" xfId="8761"/>
    <cellStyle name="Walutowy 3 4 6 3" xfId="2061"/>
    <cellStyle name="Walutowy 3 4 6 3 2" xfId="5437"/>
    <cellStyle name="Walutowy 3 4 6 3 3" xfId="8765"/>
    <cellStyle name="Walutowy 3 4 6 4" xfId="2062"/>
    <cellStyle name="Walutowy 3 4 6 4 2" xfId="5438"/>
    <cellStyle name="Walutowy 3 4 6 4 3" xfId="8766"/>
    <cellStyle name="Walutowy 3 4 6 5" xfId="2063"/>
    <cellStyle name="Walutowy 3 4 6 5 2" xfId="5439"/>
    <cellStyle name="Walutowy 3 4 6 5 3" xfId="8767"/>
    <cellStyle name="Walutowy 3 4 6 6" xfId="5432"/>
    <cellStyle name="Walutowy 3 4 6 7" xfId="8760"/>
    <cellStyle name="Walutowy 3 4 7" xfId="2064"/>
    <cellStyle name="Walutowy 3 4 7 2" xfId="2065"/>
    <cellStyle name="Walutowy 3 4 7 2 2" xfId="2066"/>
    <cellStyle name="Walutowy 3 4 7 2 2 2" xfId="5442"/>
    <cellStyle name="Walutowy 3 4 7 2 2 3" xfId="8770"/>
    <cellStyle name="Walutowy 3 4 7 2 3" xfId="2067"/>
    <cellStyle name="Walutowy 3 4 7 2 3 2" xfId="5443"/>
    <cellStyle name="Walutowy 3 4 7 2 3 3" xfId="8771"/>
    <cellStyle name="Walutowy 3 4 7 2 4" xfId="2068"/>
    <cellStyle name="Walutowy 3 4 7 2 4 2" xfId="5444"/>
    <cellStyle name="Walutowy 3 4 7 2 4 3" xfId="8772"/>
    <cellStyle name="Walutowy 3 4 7 2 5" xfId="5441"/>
    <cellStyle name="Walutowy 3 4 7 2 6" xfId="8769"/>
    <cellStyle name="Walutowy 3 4 7 3" xfId="2069"/>
    <cellStyle name="Walutowy 3 4 7 3 2" xfId="5445"/>
    <cellStyle name="Walutowy 3 4 7 3 3" xfId="8773"/>
    <cellStyle name="Walutowy 3 4 7 4" xfId="2070"/>
    <cellStyle name="Walutowy 3 4 7 4 2" xfId="5446"/>
    <cellStyle name="Walutowy 3 4 7 4 3" xfId="8774"/>
    <cellStyle name="Walutowy 3 4 7 5" xfId="2071"/>
    <cellStyle name="Walutowy 3 4 7 5 2" xfId="5447"/>
    <cellStyle name="Walutowy 3 4 7 5 3" xfId="8775"/>
    <cellStyle name="Walutowy 3 4 7 6" xfId="5440"/>
    <cellStyle name="Walutowy 3 4 7 7" xfId="8768"/>
    <cellStyle name="Walutowy 3 4 8" xfId="2072"/>
    <cellStyle name="Walutowy 3 4 8 2" xfId="2073"/>
    <cellStyle name="Walutowy 3 4 8 2 2" xfId="2074"/>
    <cellStyle name="Walutowy 3 4 8 2 2 2" xfId="5450"/>
    <cellStyle name="Walutowy 3 4 8 2 2 3" xfId="8778"/>
    <cellStyle name="Walutowy 3 4 8 2 3" xfId="2075"/>
    <cellStyle name="Walutowy 3 4 8 2 3 2" xfId="5451"/>
    <cellStyle name="Walutowy 3 4 8 2 3 3" xfId="8779"/>
    <cellStyle name="Walutowy 3 4 8 2 4" xfId="2076"/>
    <cellStyle name="Walutowy 3 4 8 2 4 2" xfId="5452"/>
    <cellStyle name="Walutowy 3 4 8 2 4 3" xfId="8780"/>
    <cellStyle name="Walutowy 3 4 8 2 5" xfId="5449"/>
    <cellStyle name="Walutowy 3 4 8 2 6" xfId="8777"/>
    <cellStyle name="Walutowy 3 4 8 3" xfId="2077"/>
    <cellStyle name="Walutowy 3 4 8 3 2" xfId="5453"/>
    <cellStyle name="Walutowy 3 4 8 3 3" xfId="8781"/>
    <cellStyle name="Walutowy 3 4 8 4" xfId="2078"/>
    <cellStyle name="Walutowy 3 4 8 4 2" xfId="5454"/>
    <cellStyle name="Walutowy 3 4 8 4 3" xfId="8782"/>
    <cellStyle name="Walutowy 3 4 8 5" xfId="2079"/>
    <cellStyle name="Walutowy 3 4 8 5 2" xfId="5455"/>
    <cellStyle name="Walutowy 3 4 8 5 3" xfId="8783"/>
    <cellStyle name="Walutowy 3 4 8 6" xfId="5448"/>
    <cellStyle name="Walutowy 3 4 8 7" xfId="8776"/>
    <cellStyle name="Walutowy 3 4 9" xfId="2080"/>
    <cellStyle name="Walutowy 3 4 9 2" xfId="2081"/>
    <cellStyle name="Walutowy 3 4 9 2 2" xfId="2082"/>
    <cellStyle name="Walutowy 3 4 9 2 2 2" xfId="5458"/>
    <cellStyle name="Walutowy 3 4 9 2 2 3" xfId="8786"/>
    <cellStyle name="Walutowy 3 4 9 2 3" xfId="2083"/>
    <cellStyle name="Walutowy 3 4 9 2 3 2" xfId="5459"/>
    <cellStyle name="Walutowy 3 4 9 2 3 3" xfId="8787"/>
    <cellStyle name="Walutowy 3 4 9 2 4" xfId="2084"/>
    <cellStyle name="Walutowy 3 4 9 2 4 2" xfId="5460"/>
    <cellStyle name="Walutowy 3 4 9 2 4 3" xfId="8788"/>
    <cellStyle name="Walutowy 3 4 9 2 5" xfId="5457"/>
    <cellStyle name="Walutowy 3 4 9 2 6" xfId="8785"/>
    <cellStyle name="Walutowy 3 4 9 3" xfId="2085"/>
    <cellStyle name="Walutowy 3 4 9 3 2" xfId="5461"/>
    <cellStyle name="Walutowy 3 4 9 3 3" xfId="8789"/>
    <cellStyle name="Walutowy 3 4 9 4" xfId="2086"/>
    <cellStyle name="Walutowy 3 4 9 4 2" xfId="5462"/>
    <cellStyle name="Walutowy 3 4 9 4 3" xfId="8790"/>
    <cellStyle name="Walutowy 3 4 9 5" xfId="2087"/>
    <cellStyle name="Walutowy 3 4 9 5 2" xfId="5463"/>
    <cellStyle name="Walutowy 3 4 9 5 3" xfId="8791"/>
    <cellStyle name="Walutowy 3 4 9 6" xfId="5456"/>
    <cellStyle name="Walutowy 3 4 9 7" xfId="8784"/>
    <cellStyle name="Walutowy 3 5" xfId="2088"/>
    <cellStyle name="Walutowy 3 5 10" xfId="2089"/>
    <cellStyle name="Walutowy 3 5 10 2" xfId="5465"/>
    <cellStyle name="Walutowy 3 5 10 3" xfId="8793"/>
    <cellStyle name="Walutowy 3 5 11" xfId="2090"/>
    <cellStyle name="Walutowy 3 5 11 2" xfId="5466"/>
    <cellStyle name="Walutowy 3 5 11 3" xfId="8794"/>
    <cellStyle name="Walutowy 3 5 12" xfId="5464"/>
    <cellStyle name="Walutowy 3 5 13" xfId="8792"/>
    <cellStyle name="Walutowy 3 5 2" xfId="2091"/>
    <cellStyle name="Walutowy 3 5 2 2" xfId="2092"/>
    <cellStyle name="Walutowy 3 5 2 2 2" xfId="2093"/>
    <cellStyle name="Walutowy 3 5 2 2 2 2" xfId="5469"/>
    <cellStyle name="Walutowy 3 5 2 2 2 3" xfId="8797"/>
    <cellStyle name="Walutowy 3 5 2 2 3" xfId="2094"/>
    <cellStyle name="Walutowy 3 5 2 2 3 2" xfId="5470"/>
    <cellStyle name="Walutowy 3 5 2 2 3 3" xfId="8798"/>
    <cellStyle name="Walutowy 3 5 2 2 4" xfId="2095"/>
    <cellStyle name="Walutowy 3 5 2 2 4 2" xfId="5471"/>
    <cellStyle name="Walutowy 3 5 2 2 4 3" xfId="8799"/>
    <cellStyle name="Walutowy 3 5 2 2 5" xfId="5468"/>
    <cellStyle name="Walutowy 3 5 2 2 6" xfId="8796"/>
    <cellStyle name="Walutowy 3 5 2 3" xfId="2096"/>
    <cellStyle name="Walutowy 3 5 2 3 2" xfId="5472"/>
    <cellStyle name="Walutowy 3 5 2 3 3" xfId="8800"/>
    <cellStyle name="Walutowy 3 5 2 4" xfId="2097"/>
    <cellStyle name="Walutowy 3 5 2 4 2" xfId="5473"/>
    <cellStyle name="Walutowy 3 5 2 4 3" xfId="8801"/>
    <cellStyle name="Walutowy 3 5 2 5" xfId="2098"/>
    <cellStyle name="Walutowy 3 5 2 5 2" xfId="5474"/>
    <cellStyle name="Walutowy 3 5 2 5 3" xfId="8802"/>
    <cellStyle name="Walutowy 3 5 2 6" xfId="5467"/>
    <cellStyle name="Walutowy 3 5 2 7" xfId="8795"/>
    <cellStyle name="Walutowy 3 5 3" xfId="2099"/>
    <cellStyle name="Walutowy 3 5 3 2" xfId="2100"/>
    <cellStyle name="Walutowy 3 5 3 2 2" xfId="2101"/>
    <cellStyle name="Walutowy 3 5 3 2 2 2" xfId="5477"/>
    <cellStyle name="Walutowy 3 5 3 2 2 3" xfId="8805"/>
    <cellStyle name="Walutowy 3 5 3 2 3" xfId="2102"/>
    <cellStyle name="Walutowy 3 5 3 2 3 2" xfId="5478"/>
    <cellStyle name="Walutowy 3 5 3 2 3 3" xfId="8806"/>
    <cellStyle name="Walutowy 3 5 3 2 4" xfId="2103"/>
    <cellStyle name="Walutowy 3 5 3 2 4 2" xfId="5479"/>
    <cellStyle name="Walutowy 3 5 3 2 4 3" xfId="8807"/>
    <cellStyle name="Walutowy 3 5 3 2 5" xfId="5476"/>
    <cellStyle name="Walutowy 3 5 3 2 6" xfId="8804"/>
    <cellStyle name="Walutowy 3 5 3 3" xfId="2104"/>
    <cellStyle name="Walutowy 3 5 3 3 2" xfId="5480"/>
    <cellStyle name="Walutowy 3 5 3 3 3" xfId="8808"/>
    <cellStyle name="Walutowy 3 5 3 4" xfId="2105"/>
    <cellStyle name="Walutowy 3 5 3 4 2" xfId="5481"/>
    <cellStyle name="Walutowy 3 5 3 4 3" xfId="8809"/>
    <cellStyle name="Walutowy 3 5 3 5" xfId="2106"/>
    <cellStyle name="Walutowy 3 5 3 5 2" xfId="5482"/>
    <cellStyle name="Walutowy 3 5 3 5 3" xfId="8810"/>
    <cellStyle name="Walutowy 3 5 3 6" xfId="5475"/>
    <cellStyle name="Walutowy 3 5 3 7" xfId="8803"/>
    <cellStyle name="Walutowy 3 5 4" xfId="2107"/>
    <cellStyle name="Walutowy 3 5 4 2" xfId="2108"/>
    <cellStyle name="Walutowy 3 5 4 2 2" xfId="2109"/>
    <cellStyle name="Walutowy 3 5 4 2 2 2" xfId="5485"/>
    <cellStyle name="Walutowy 3 5 4 2 2 3" xfId="8813"/>
    <cellStyle name="Walutowy 3 5 4 2 3" xfId="2110"/>
    <cellStyle name="Walutowy 3 5 4 2 3 2" xfId="5486"/>
    <cellStyle name="Walutowy 3 5 4 2 3 3" xfId="8814"/>
    <cellStyle name="Walutowy 3 5 4 2 4" xfId="2111"/>
    <cellStyle name="Walutowy 3 5 4 2 4 2" xfId="5487"/>
    <cellStyle name="Walutowy 3 5 4 2 4 3" xfId="8815"/>
    <cellStyle name="Walutowy 3 5 4 2 5" xfId="5484"/>
    <cellStyle name="Walutowy 3 5 4 2 6" xfId="8812"/>
    <cellStyle name="Walutowy 3 5 4 3" xfId="2112"/>
    <cellStyle name="Walutowy 3 5 4 3 2" xfId="5488"/>
    <cellStyle name="Walutowy 3 5 4 3 3" xfId="8816"/>
    <cellStyle name="Walutowy 3 5 4 4" xfId="2113"/>
    <cellStyle name="Walutowy 3 5 4 4 2" xfId="5489"/>
    <cellStyle name="Walutowy 3 5 4 4 3" xfId="8817"/>
    <cellStyle name="Walutowy 3 5 4 5" xfId="2114"/>
    <cellStyle name="Walutowy 3 5 4 5 2" xfId="5490"/>
    <cellStyle name="Walutowy 3 5 4 5 3" xfId="8818"/>
    <cellStyle name="Walutowy 3 5 4 6" xfId="5483"/>
    <cellStyle name="Walutowy 3 5 4 7" xfId="8811"/>
    <cellStyle name="Walutowy 3 5 5" xfId="2115"/>
    <cellStyle name="Walutowy 3 5 5 2" xfId="2116"/>
    <cellStyle name="Walutowy 3 5 5 2 2" xfId="2117"/>
    <cellStyle name="Walutowy 3 5 5 2 2 2" xfId="5493"/>
    <cellStyle name="Walutowy 3 5 5 2 2 3" xfId="8821"/>
    <cellStyle name="Walutowy 3 5 5 2 3" xfId="2118"/>
    <cellStyle name="Walutowy 3 5 5 2 3 2" xfId="5494"/>
    <cellStyle name="Walutowy 3 5 5 2 3 3" xfId="8822"/>
    <cellStyle name="Walutowy 3 5 5 2 4" xfId="2119"/>
    <cellStyle name="Walutowy 3 5 5 2 4 2" xfId="5495"/>
    <cellStyle name="Walutowy 3 5 5 2 4 3" xfId="8823"/>
    <cellStyle name="Walutowy 3 5 5 2 5" xfId="5492"/>
    <cellStyle name="Walutowy 3 5 5 2 6" xfId="8820"/>
    <cellStyle name="Walutowy 3 5 5 3" xfId="2120"/>
    <cellStyle name="Walutowy 3 5 5 3 2" xfId="5496"/>
    <cellStyle name="Walutowy 3 5 5 3 3" xfId="8824"/>
    <cellStyle name="Walutowy 3 5 5 4" xfId="2121"/>
    <cellStyle name="Walutowy 3 5 5 4 2" xfId="5497"/>
    <cellStyle name="Walutowy 3 5 5 4 3" xfId="8825"/>
    <cellStyle name="Walutowy 3 5 5 5" xfId="2122"/>
    <cellStyle name="Walutowy 3 5 5 5 2" xfId="5498"/>
    <cellStyle name="Walutowy 3 5 5 5 3" xfId="8826"/>
    <cellStyle name="Walutowy 3 5 5 6" xfId="5491"/>
    <cellStyle name="Walutowy 3 5 5 7" xfId="8819"/>
    <cellStyle name="Walutowy 3 5 6" xfId="2123"/>
    <cellStyle name="Walutowy 3 5 6 2" xfId="2124"/>
    <cellStyle name="Walutowy 3 5 6 2 2" xfId="2125"/>
    <cellStyle name="Walutowy 3 5 6 2 2 2" xfId="5501"/>
    <cellStyle name="Walutowy 3 5 6 2 2 3" xfId="8829"/>
    <cellStyle name="Walutowy 3 5 6 2 3" xfId="2126"/>
    <cellStyle name="Walutowy 3 5 6 2 3 2" xfId="5502"/>
    <cellStyle name="Walutowy 3 5 6 2 3 3" xfId="8830"/>
    <cellStyle name="Walutowy 3 5 6 2 4" xfId="2127"/>
    <cellStyle name="Walutowy 3 5 6 2 4 2" xfId="5503"/>
    <cellStyle name="Walutowy 3 5 6 2 4 3" xfId="8831"/>
    <cellStyle name="Walutowy 3 5 6 2 5" xfId="5500"/>
    <cellStyle name="Walutowy 3 5 6 2 6" xfId="8828"/>
    <cellStyle name="Walutowy 3 5 6 3" xfId="2128"/>
    <cellStyle name="Walutowy 3 5 6 3 2" xfId="5504"/>
    <cellStyle name="Walutowy 3 5 6 3 3" xfId="8832"/>
    <cellStyle name="Walutowy 3 5 6 4" xfId="2129"/>
    <cellStyle name="Walutowy 3 5 6 4 2" xfId="5505"/>
    <cellStyle name="Walutowy 3 5 6 4 3" xfId="8833"/>
    <cellStyle name="Walutowy 3 5 6 5" xfId="2130"/>
    <cellStyle name="Walutowy 3 5 6 5 2" xfId="5506"/>
    <cellStyle name="Walutowy 3 5 6 5 3" xfId="8834"/>
    <cellStyle name="Walutowy 3 5 6 6" xfId="5499"/>
    <cellStyle name="Walutowy 3 5 6 7" xfId="8827"/>
    <cellStyle name="Walutowy 3 5 7" xfId="2131"/>
    <cellStyle name="Walutowy 3 5 7 2" xfId="2132"/>
    <cellStyle name="Walutowy 3 5 7 2 2" xfId="5508"/>
    <cellStyle name="Walutowy 3 5 7 2 3" xfId="8836"/>
    <cellStyle name="Walutowy 3 5 7 3" xfId="2133"/>
    <cellStyle name="Walutowy 3 5 7 3 2" xfId="5509"/>
    <cellStyle name="Walutowy 3 5 7 3 3" xfId="8837"/>
    <cellStyle name="Walutowy 3 5 7 4" xfId="2134"/>
    <cellStyle name="Walutowy 3 5 7 4 2" xfId="5510"/>
    <cellStyle name="Walutowy 3 5 7 4 3" xfId="8838"/>
    <cellStyle name="Walutowy 3 5 7 5" xfId="5507"/>
    <cellStyle name="Walutowy 3 5 7 6" xfId="8835"/>
    <cellStyle name="Walutowy 3 5 8" xfId="2135"/>
    <cellStyle name="Walutowy 3 5 8 2" xfId="2136"/>
    <cellStyle name="Walutowy 3 5 8 2 2" xfId="5512"/>
    <cellStyle name="Walutowy 3 5 8 2 3" xfId="8840"/>
    <cellStyle name="Walutowy 3 5 8 3" xfId="2137"/>
    <cellStyle name="Walutowy 3 5 8 3 2" xfId="5513"/>
    <cellStyle name="Walutowy 3 5 8 3 3" xfId="8841"/>
    <cellStyle name="Walutowy 3 5 8 4" xfId="2138"/>
    <cellStyle name="Walutowy 3 5 8 4 2" xfId="5514"/>
    <cellStyle name="Walutowy 3 5 8 4 3" xfId="8842"/>
    <cellStyle name="Walutowy 3 5 8 5" xfId="5511"/>
    <cellStyle name="Walutowy 3 5 8 6" xfId="8839"/>
    <cellStyle name="Walutowy 3 5 9" xfId="2139"/>
    <cellStyle name="Walutowy 3 5 9 2" xfId="5515"/>
    <cellStyle name="Walutowy 3 5 9 3" xfId="8843"/>
    <cellStyle name="Walutowy 3 6" xfId="2140"/>
    <cellStyle name="Walutowy 3 6 10" xfId="5516"/>
    <cellStyle name="Walutowy 3 6 11" xfId="8844"/>
    <cellStyle name="Walutowy 3 6 2" xfId="2141"/>
    <cellStyle name="Walutowy 3 6 2 2" xfId="2142"/>
    <cellStyle name="Walutowy 3 6 2 2 2" xfId="2143"/>
    <cellStyle name="Walutowy 3 6 2 2 2 2" xfId="5519"/>
    <cellStyle name="Walutowy 3 6 2 2 2 3" xfId="8847"/>
    <cellStyle name="Walutowy 3 6 2 2 3" xfId="2144"/>
    <cellStyle name="Walutowy 3 6 2 2 3 2" xfId="5520"/>
    <cellStyle name="Walutowy 3 6 2 2 3 3" xfId="8848"/>
    <cellStyle name="Walutowy 3 6 2 2 4" xfId="2145"/>
    <cellStyle name="Walutowy 3 6 2 2 4 2" xfId="5521"/>
    <cellStyle name="Walutowy 3 6 2 2 4 3" xfId="8849"/>
    <cellStyle name="Walutowy 3 6 2 2 5" xfId="5518"/>
    <cellStyle name="Walutowy 3 6 2 2 6" xfId="8846"/>
    <cellStyle name="Walutowy 3 6 2 3" xfId="2146"/>
    <cellStyle name="Walutowy 3 6 2 3 2" xfId="5522"/>
    <cellStyle name="Walutowy 3 6 2 3 3" xfId="8850"/>
    <cellStyle name="Walutowy 3 6 2 4" xfId="2147"/>
    <cellStyle name="Walutowy 3 6 2 4 2" xfId="5523"/>
    <cellStyle name="Walutowy 3 6 2 4 3" xfId="8851"/>
    <cellStyle name="Walutowy 3 6 2 5" xfId="2148"/>
    <cellStyle name="Walutowy 3 6 2 5 2" xfId="5524"/>
    <cellStyle name="Walutowy 3 6 2 5 3" xfId="8852"/>
    <cellStyle name="Walutowy 3 6 2 6" xfId="5517"/>
    <cellStyle name="Walutowy 3 6 2 7" xfId="8845"/>
    <cellStyle name="Walutowy 3 6 3" xfId="2149"/>
    <cellStyle name="Walutowy 3 6 3 2" xfId="2150"/>
    <cellStyle name="Walutowy 3 6 3 2 2" xfId="2151"/>
    <cellStyle name="Walutowy 3 6 3 2 2 2" xfId="5527"/>
    <cellStyle name="Walutowy 3 6 3 2 2 3" xfId="8855"/>
    <cellStyle name="Walutowy 3 6 3 2 3" xfId="2152"/>
    <cellStyle name="Walutowy 3 6 3 2 3 2" xfId="5528"/>
    <cellStyle name="Walutowy 3 6 3 2 3 3" xfId="8856"/>
    <cellStyle name="Walutowy 3 6 3 2 4" xfId="2153"/>
    <cellStyle name="Walutowy 3 6 3 2 4 2" xfId="5529"/>
    <cellStyle name="Walutowy 3 6 3 2 4 3" xfId="8857"/>
    <cellStyle name="Walutowy 3 6 3 2 5" xfId="5526"/>
    <cellStyle name="Walutowy 3 6 3 2 6" xfId="8854"/>
    <cellStyle name="Walutowy 3 6 3 3" xfId="2154"/>
    <cellStyle name="Walutowy 3 6 3 3 2" xfId="5530"/>
    <cellStyle name="Walutowy 3 6 3 3 3" xfId="8858"/>
    <cellStyle name="Walutowy 3 6 3 4" xfId="2155"/>
    <cellStyle name="Walutowy 3 6 3 4 2" xfId="5531"/>
    <cellStyle name="Walutowy 3 6 3 4 3" xfId="8859"/>
    <cellStyle name="Walutowy 3 6 3 5" xfId="2156"/>
    <cellStyle name="Walutowy 3 6 3 5 2" xfId="5532"/>
    <cellStyle name="Walutowy 3 6 3 5 3" xfId="8860"/>
    <cellStyle name="Walutowy 3 6 3 6" xfId="5525"/>
    <cellStyle name="Walutowy 3 6 3 7" xfId="8853"/>
    <cellStyle name="Walutowy 3 6 4" xfId="2157"/>
    <cellStyle name="Walutowy 3 6 4 2" xfId="2158"/>
    <cellStyle name="Walutowy 3 6 4 2 2" xfId="2159"/>
    <cellStyle name="Walutowy 3 6 4 2 2 2" xfId="5535"/>
    <cellStyle name="Walutowy 3 6 4 2 2 3" xfId="8863"/>
    <cellStyle name="Walutowy 3 6 4 2 3" xfId="2160"/>
    <cellStyle name="Walutowy 3 6 4 2 3 2" xfId="5536"/>
    <cellStyle name="Walutowy 3 6 4 2 3 3" xfId="8864"/>
    <cellStyle name="Walutowy 3 6 4 2 4" xfId="2161"/>
    <cellStyle name="Walutowy 3 6 4 2 4 2" xfId="5537"/>
    <cellStyle name="Walutowy 3 6 4 2 4 3" xfId="8865"/>
    <cellStyle name="Walutowy 3 6 4 2 5" xfId="5534"/>
    <cellStyle name="Walutowy 3 6 4 2 6" xfId="8862"/>
    <cellStyle name="Walutowy 3 6 4 3" xfId="2162"/>
    <cellStyle name="Walutowy 3 6 4 3 2" xfId="5538"/>
    <cellStyle name="Walutowy 3 6 4 3 3" xfId="8866"/>
    <cellStyle name="Walutowy 3 6 4 4" xfId="2163"/>
    <cellStyle name="Walutowy 3 6 4 4 2" xfId="5539"/>
    <cellStyle name="Walutowy 3 6 4 4 3" xfId="8867"/>
    <cellStyle name="Walutowy 3 6 4 5" xfId="2164"/>
    <cellStyle name="Walutowy 3 6 4 5 2" xfId="5540"/>
    <cellStyle name="Walutowy 3 6 4 5 3" xfId="8868"/>
    <cellStyle name="Walutowy 3 6 4 6" xfId="5533"/>
    <cellStyle name="Walutowy 3 6 4 7" xfId="8861"/>
    <cellStyle name="Walutowy 3 6 5" xfId="2165"/>
    <cellStyle name="Walutowy 3 6 5 2" xfId="2166"/>
    <cellStyle name="Walutowy 3 6 5 2 2" xfId="5542"/>
    <cellStyle name="Walutowy 3 6 5 2 3" xfId="8870"/>
    <cellStyle name="Walutowy 3 6 5 3" xfId="2167"/>
    <cellStyle name="Walutowy 3 6 5 3 2" xfId="5543"/>
    <cellStyle name="Walutowy 3 6 5 3 3" xfId="8871"/>
    <cellStyle name="Walutowy 3 6 5 4" xfId="2168"/>
    <cellStyle name="Walutowy 3 6 5 4 2" xfId="5544"/>
    <cellStyle name="Walutowy 3 6 5 4 3" xfId="8872"/>
    <cellStyle name="Walutowy 3 6 5 5" xfId="5541"/>
    <cellStyle name="Walutowy 3 6 5 6" xfId="8869"/>
    <cellStyle name="Walutowy 3 6 6" xfId="2169"/>
    <cellStyle name="Walutowy 3 6 6 2" xfId="2170"/>
    <cellStyle name="Walutowy 3 6 6 2 2" xfId="5546"/>
    <cellStyle name="Walutowy 3 6 6 2 3" xfId="8874"/>
    <cellStyle name="Walutowy 3 6 6 3" xfId="2171"/>
    <cellStyle name="Walutowy 3 6 6 3 2" xfId="5547"/>
    <cellStyle name="Walutowy 3 6 6 3 3" xfId="8875"/>
    <cellStyle name="Walutowy 3 6 6 4" xfId="2172"/>
    <cellStyle name="Walutowy 3 6 6 4 2" xfId="5548"/>
    <cellStyle name="Walutowy 3 6 6 4 3" xfId="8876"/>
    <cellStyle name="Walutowy 3 6 6 5" xfId="5545"/>
    <cellStyle name="Walutowy 3 6 6 6" xfId="8873"/>
    <cellStyle name="Walutowy 3 6 7" xfId="2173"/>
    <cellStyle name="Walutowy 3 6 7 2" xfId="5549"/>
    <cellStyle name="Walutowy 3 6 7 3" xfId="8877"/>
    <cellStyle name="Walutowy 3 6 8" xfId="2174"/>
    <cellStyle name="Walutowy 3 6 8 2" xfId="5550"/>
    <cellStyle name="Walutowy 3 6 8 3" xfId="8878"/>
    <cellStyle name="Walutowy 3 6 9" xfId="2175"/>
    <cellStyle name="Walutowy 3 6 9 2" xfId="5551"/>
    <cellStyle name="Walutowy 3 6 9 3" xfId="8879"/>
    <cellStyle name="Walutowy 3 7" xfId="2176"/>
    <cellStyle name="Walutowy 3 7 2" xfId="2177"/>
    <cellStyle name="Walutowy 3 7 2 2" xfId="2178"/>
    <cellStyle name="Walutowy 3 7 2 2 2" xfId="5554"/>
    <cellStyle name="Walutowy 3 7 2 2 3" xfId="8882"/>
    <cellStyle name="Walutowy 3 7 2 3" xfId="2179"/>
    <cellStyle name="Walutowy 3 7 2 3 2" xfId="5555"/>
    <cellStyle name="Walutowy 3 7 2 3 3" xfId="8883"/>
    <cellStyle name="Walutowy 3 7 2 4" xfId="2180"/>
    <cellStyle name="Walutowy 3 7 2 4 2" xfId="5556"/>
    <cellStyle name="Walutowy 3 7 2 4 3" xfId="8884"/>
    <cellStyle name="Walutowy 3 7 2 5" xfId="5553"/>
    <cellStyle name="Walutowy 3 7 2 6" xfId="8881"/>
    <cellStyle name="Walutowy 3 7 3" xfId="2181"/>
    <cellStyle name="Walutowy 3 7 3 2" xfId="5557"/>
    <cellStyle name="Walutowy 3 7 3 3" xfId="8885"/>
    <cellStyle name="Walutowy 3 7 4" xfId="2182"/>
    <cellStyle name="Walutowy 3 7 4 2" xfId="5558"/>
    <cellStyle name="Walutowy 3 7 4 3" xfId="8886"/>
    <cellStyle name="Walutowy 3 7 5" xfId="2183"/>
    <cellStyle name="Walutowy 3 7 5 2" xfId="5559"/>
    <cellStyle name="Walutowy 3 7 5 3" xfId="8887"/>
    <cellStyle name="Walutowy 3 7 6" xfId="5552"/>
    <cellStyle name="Walutowy 3 7 7" xfId="8880"/>
    <cellStyle name="Walutowy 3 8" xfId="2184"/>
    <cellStyle name="Walutowy 3 8 2" xfId="2185"/>
    <cellStyle name="Walutowy 3 8 2 2" xfId="2186"/>
    <cellStyle name="Walutowy 3 8 2 2 2" xfId="5562"/>
    <cellStyle name="Walutowy 3 8 2 2 3" xfId="8890"/>
    <cellStyle name="Walutowy 3 8 2 3" xfId="2187"/>
    <cellStyle name="Walutowy 3 8 2 3 2" xfId="5563"/>
    <cellStyle name="Walutowy 3 8 2 3 3" xfId="8891"/>
    <cellStyle name="Walutowy 3 8 2 4" xfId="2188"/>
    <cellStyle name="Walutowy 3 8 2 4 2" xfId="5564"/>
    <cellStyle name="Walutowy 3 8 2 4 3" xfId="8892"/>
    <cellStyle name="Walutowy 3 8 2 5" xfId="5561"/>
    <cellStyle name="Walutowy 3 8 2 6" xfId="8889"/>
    <cellStyle name="Walutowy 3 8 3" xfId="2189"/>
    <cellStyle name="Walutowy 3 8 3 2" xfId="5565"/>
    <cellStyle name="Walutowy 3 8 3 3" xfId="8893"/>
    <cellStyle name="Walutowy 3 8 4" xfId="2190"/>
    <cellStyle name="Walutowy 3 8 4 2" xfId="5566"/>
    <cellStyle name="Walutowy 3 8 4 3" xfId="8894"/>
    <cellStyle name="Walutowy 3 8 5" xfId="2191"/>
    <cellStyle name="Walutowy 3 8 5 2" xfId="5567"/>
    <cellStyle name="Walutowy 3 8 5 3" xfId="8895"/>
    <cellStyle name="Walutowy 3 8 6" xfId="5560"/>
    <cellStyle name="Walutowy 3 8 7" xfId="8888"/>
    <cellStyle name="Walutowy 3 9" xfId="2192"/>
    <cellStyle name="Walutowy 3 9 2" xfId="2193"/>
    <cellStyle name="Walutowy 3 9 2 2" xfId="2194"/>
    <cellStyle name="Walutowy 3 9 2 2 2" xfId="5570"/>
    <cellStyle name="Walutowy 3 9 2 2 3" xfId="8898"/>
    <cellStyle name="Walutowy 3 9 2 3" xfId="2195"/>
    <cellStyle name="Walutowy 3 9 2 3 2" xfId="5571"/>
    <cellStyle name="Walutowy 3 9 2 3 3" xfId="8899"/>
    <cellStyle name="Walutowy 3 9 2 4" xfId="2196"/>
    <cellStyle name="Walutowy 3 9 2 4 2" xfId="5572"/>
    <cellStyle name="Walutowy 3 9 2 4 3" xfId="8900"/>
    <cellStyle name="Walutowy 3 9 2 5" xfId="5569"/>
    <cellStyle name="Walutowy 3 9 2 6" xfId="8897"/>
    <cellStyle name="Walutowy 3 9 3" xfId="2197"/>
    <cellStyle name="Walutowy 3 9 3 2" xfId="5573"/>
    <cellStyle name="Walutowy 3 9 3 3" xfId="8901"/>
    <cellStyle name="Walutowy 3 9 4" xfId="2198"/>
    <cellStyle name="Walutowy 3 9 4 2" xfId="5574"/>
    <cellStyle name="Walutowy 3 9 4 3" xfId="8902"/>
    <cellStyle name="Walutowy 3 9 5" xfId="2199"/>
    <cellStyle name="Walutowy 3 9 5 2" xfId="5575"/>
    <cellStyle name="Walutowy 3 9 5 3" xfId="8903"/>
    <cellStyle name="Walutowy 3 9 6" xfId="5568"/>
    <cellStyle name="Walutowy 3 9 7" xfId="8896"/>
    <cellStyle name="Walutowy 4" xfId="2200"/>
    <cellStyle name="Walutowy 4 10" xfId="2201"/>
    <cellStyle name="Walutowy 4 10 2" xfId="2202"/>
    <cellStyle name="Walutowy 4 10 2 2" xfId="2203"/>
    <cellStyle name="Walutowy 4 10 2 2 2" xfId="5579"/>
    <cellStyle name="Walutowy 4 10 2 2 3" xfId="8907"/>
    <cellStyle name="Walutowy 4 10 2 3" xfId="2204"/>
    <cellStyle name="Walutowy 4 10 2 3 2" xfId="5580"/>
    <cellStyle name="Walutowy 4 10 2 3 3" xfId="8908"/>
    <cellStyle name="Walutowy 4 10 2 4" xfId="2205"/>
    <cellStyle name="Walutowy 4 10 2 4 2" xfId="5581"/>
    <cellStyle name="Walutowy 4 10 2 4 3" xfId="8909"/>
    <cellStyle name="Walutowy 4 10 2 5" xfId="5578"/>
    <cellStyle name="Walutowy 4 10 2 6" xfId="8906"/>
    <cellStyle name="Walutowy 4 10 3" xfId="2206"/>
    <cellStyle name="Walutowy 4 10 3 2" xfId="5582"/>
    <cellStyle name="Walutowy 4 10 3 3" xfId="8910"/>
    <cellStyle name="Walutowy 4 10 4" xfId="2207"/>
    <cellStyle name="Walutowy 4 10 4 2" xfId="5583"/>
    <cellStyle name="Walutowy 4 10 4 3" xfId="8911"/>
    <cellStyle name="Walutowy 4 10 5" xfId="2208"/>
    <cellStyle name="Walutowy 4 10 5 2" xfId="5584"/>
    <cellStyle name="Walutowy 4 10 5 3" xfId="8912"/>
    <cellStyle name="Walutowy 4 10 6" xfId="5577"/>
    <cellStyle name="Walutowy 4 10 7" xfId="8905"/>
    <cellStyle name="Walutowy 4 11" xfId="2209"/>
    <cellStyle name="Walutowy 4 11 2" xfId="2210"/>
    <cellStyle name="Walutowy 4 11 2 2" xfId="2211"/>
    <cellStyle name="Walutowy 4 11 2 2 2" xfId="5587"/>
    <cellStyle name="Walutowy 4 11 2 2 3" xfId="8915"/>
    <cellStyle name="Walutowy 4 11 2 3" xfId="2212"/>
    <cellStyle name="Walutowy 4 11 2 3 2" xfId="5588"/>
    <cellStyle name="Walutowy 4 11 2 3 3" xfId="8916"/>
    <cellStyle name="Walutowy 4 11 2 4" xfId="2213"/>
    <cellStyle name="Walutowy 4 11 2 4 2" xfId="5589"/>
    <cellStyle name="Walutowy 4 11 2 4 3" xfId="8917"/>
    <cellStyle name="Walutowy 4 11 2 5" xfId="5586"/>
    <cellStyle name="Walutowy 4 11 2 6" xfId="8914"/>
    <cellStyle name="Walutowy 4 11 3" xfId="2214"/>
    <cellStyle name="Walutowy 4 11 3 2" xfId="5590"/>
    <cellStyle name="Walutowy 4 11 3 3" xfId="8918"/>
    <cellStyle name="Walutowy 4 11 4" xfId="2215"/>
    <cellStyle name="Walutowy 4 11 4 2" xfId="5591"/>
    <cellStyle name="Walutowy 4 11 4 3" xfId="8919"/>
    <cellStyle name="Walutowy 4 11 5" xfId="2216"/>
    <cellStyle name="Walutowy 4 11 5 2" xfId="5592"/>
    <cellStyle name="Walutowy 4 11 5 3" xfId="8920"/>
    <cellStyle name="Walutowy 4 11 6" xfId="5585"/>
    <cellStyle name="Walutowy 4 11 7" xfId="8913"/>
    <cellStyle name="Walutowy 4 12" xfId="2217"/>
    <cellStyle name="Walutowy 4 12 2" xfId="2218"/>
    <cellStyle name="Walutowy 4 12 2 2" xfId="2219"/>
    <cellStyle name="Walutowy 4 12 2 2 2" xfId="5595"/>
    <cellStyle name="Walutowy 4 12 2 2 3" xfId="8923"/>
    <cellStyle name="Walutowy 4 12 2 3" xfId="2220"/>
    <cellStyle name="Walutowy 4 12 2 3 2" xfId="5596"/>
    <cellStyle name="Walutowy 4 12 2 3 3" xfId="8924"/>
    <cellStyle name="Walutowy 4 12 2 4" xfId="2221"/>
    <cellStyle name="Walutowy 4 12 2 4 2" xfId="5597"/>
    <cellStyle name="Walutowy 4 12 2 4 3" xfId="8925"/>
    <cellStyle name="Walutowy 4 12 2 5" xfId="5594"/>
    <cellStyle name="Walutowy 4 12 2 6" xfId="8922"/>
    <cellStyle name="Walutowy 4 12 3" xfId="2222"/>
    <cellStyle name="Walutowy 4 12 3 2" xfId="5598"/>
    <cellStyle name="Walutowy 4 12 3 3" xfId="8926"/>
    <cellStyle name="Walutowy 4 12 4" xfId="2223"/>
    <cellStyle name="Walutowy 4 12 4 2" xfId="5599"/>
    <cellStyle name="Walutowy 4 12 4 3" xfId="8927"/>
    <cellStyle name="Walutowy 4 12 5" xfId="2224"/>
    <cellStyle name="Walutowy 4 12 5 2" xfId="5600"/>
    <cellStyle name="Walutowy 4 12 5 3" xfId="8928"/>
    <cellStyle name="Walutowy 4 12 6" xfId="5593"/>
    <cellStyle name="Walutowy 4 12 7" xfId="8921"/>
    <cellStyle name="Walutowy 4 13" xfId="2225"/>
    <cellStyle name="Walutowy 4 13 2" xfId="2226"/>
    <cellStyle name="Walutowy 4 13 2 2" xfId="2227"/>
    <cellStyle name="Walutowy 4 13 2 2 2" xfId="5603"/>
    <cellStyle name="Walutowy 4 13 2 2 3" xfId="8931"/>
    <cellStyle name="Walutowy 4 13 2 3" xfId="2228"/>
    <cellStyle name="Walutowy 4 13 2 3 2" xfId="5604"/>
    <cellStyle name="Walutowy 4 13 2 3 3" xfId="8932"/>
    <cellStyle name="Walutowy 4 13 2 4" xfId="2229"/>
    <cellStyle name="Walutowy 4 13 2 4 2" xfId="5605"/>
    <cellStyle name="Walutowy 4 13 2 4 3" xfId="8933"/>
    <cellStyle name="Walutowy 4 13 2 5" xfId="5602"/>
    <cellStyle name="Walutowy 4 13 2 6" xfId="8930"/>
    <cellStyle name="Walutowy 4 13 3" xfId="2230"/>
    <cellStyle name="Walutowy 4 13 3 2" xfId="5606"/>
    <cellStyle name="Walutowy 4 13 3 3" xfId="8934"/>
    <cellStyle name="Walutowy 4 13 4" xfId="2231"/>
    <cellStyle name="Walutowy 4 13 4 2" xfId="5607"/>
    <cellStyle name="Walutowy 4 13 4 3" xfId="8935"/>
    <cellStyle name="Walutowy 4 13 5" xfId="2232"/>
    <cellStyle name="Walutowy 4 13 5 2" xfId="5608"/>
    <cellStyle name="Walutowy 4 13 5 3" xfId="8936"/>
    <cellStyle name="Walutowy 4 13 6" xfId="5601"/>
    <cellStyle name="Walutowy 4 13 7" xfId="8929"/>
    <cellStyle name="Walutowy 4 14" xfId="2233"/>
    <cellStyle name="Walutowy 4 14 2" xfId="2234"/>
    <cellStyle name="Walutowy 4 14 2 2" xfId="2235"/>
    <cellStyle name="Walutowy 4 14 2 2 2" xfId="5611"/>
    <cellStyle name="Walutowy 4 14 2 2 3" xfId="8939"/>
    <cellStyle name="Walutowy 4 14 2 3" xfId="2236"/>
    <cellStyle name="Walutowy 4 14 2 3 2" xfId="5612"/>
    <cellStyle name="Walutowy 4 14 2 3 3" xfId="8940"/>
    <cellStyle name="Walutowy 4 14 2 4" xfId="2237"/>
    <cellStyle name="Walutowy 4 14 2 4 2" xfId="5613"/>
    <cellStyle name="Walutowy 4 14 2 4 3" xfId="8941"/>
    <cellStyle name="Walutowy 4 14 2 5" xfId="5610"/>
    <cellStyle name="Walutowy 4 14 2 6" xfId="8938"/>
    <cellStyle name="Walutowy 4 14 3" xfId="2238"/>
    <cellStyle name="Walutowy 4 14 3 2" xfId="5614"/>
    <cellStyle name="Walutowy 4 14 3 3" xfId="8942"/>
    <cellStyle name="Walutowy 4 14 4" xfId="2239"/>
    <cellStyle name="Walutowy 4 14 4 2" xfId="5615"/>
    <cellStyle name="Walutowy 4 14 4 3" xfId="8943"/>
    <cellStyle name="Walutowy 4 14 5" xfId="2240"/>
    <cellStyle name="Walutowy 4 14 5 2" xfId="5616"/>
    <cellStyle name="Walutowy 4 14 5 3" xfId="8944"/>
    <cellStyle name="Walutowy 4 14 6" xfId="5609"/>
    <cellStyle name="Walutowy 4 14 7" xfId="8937"/>
    <cellStyle name="Walutowy 4 15" xfId="2241"/>
    <cellStyle name="Walutowy 4 15 2" xfId="2242"/>
    <cellStyle name="Walutowy 4 15 2 2" xfId="2243"/>
    <cellStyle name="Walutowy 4 15 2 2 2" xfId="5619"/>
    <cellStyle name="Walutowy 4 15 2 2 3" xfId="8947"/>
    <cellStyle name="Walutowy 4 15 2 3" xfId="2244"/>
    <cellStyle name="Walutowy 4 15 2 3 2" xfId="5620"/>
    <cellStyle name="Walutowy 4 15 2 3 3" xfId="8948"/>
    <cellStyle name="Walutowy 4 15 2 4" xfId="2245"/>
    <cellStyle name="Walutowy 4 15 2 4 2" xfId="5621"/>
    <cellStyle name="Walutowy 4 15 2 4 3" xfId="8949"/>
    <cellStyle name="Walutowy 4 15 2 5" xfId="5618"/>
    <cellStyle name="Walutowy 4 15 2 6" xfId="8946"/>
    <cellStyle name="Walutowy 4 15 3" xfId="2246"/>
    <cellStyle name="Walutowy 4 15 3 2" xfId="5622"/>
    <cellStyle name="Walutowy 4 15 3 3" xfId="8950"/>
    <cellStyle name="Walutowy 4 15 4" xfId="2247"/>
    <cellStyle name="Walutowy 4 15 4 2" xfId="5623"/>
    <cellStyle name="Walutowy 4 15 4 3" xfId="8951"/>
    <cellStyle name="Walutowy 4 15 5" xfId="2248"/>
    <cellStyle name="Walutowy 4 15 5 2" xfId="5624"/>
    <cellStyle name="Walutowy 4 15 5 3" xfId="8952"/>
    <cellStyle name="Walutowy 4 15 6" xfId="5617"/>
    <cellStyle name="Walutowy 4 15 7" xfId="8945"/>
    <cellStyle name="Walutowy 4 16" xfId="2249"/>
    <cellStyle name="Walutowy 4 16 2" xfId="2250"/>
    <cellStyle name="Walutowy 4 16 2 2" xfId="2251"/>
    <cellStyle name="Walutowy 4 16 2 2 2" xfId="5627"/>
    <cellStyle name="Walutowy 4 16 2 2 3" xfId="8955"/>
    <cellStyle name="Walutowy 4 16 2 3" xfId="2252"/>
    <cellStyle name="Walutowy 4 16 2 3 2" xfId="5628"/>
    <cellStyle name="Walutowy 4 16 2 3 3" xfId="8956"/>
    <cellStyle name="Walutowy 4 16 2 4" xfId="2253"/>
    <cellStyle name="Walutowy 4 16 2 4 2" xfId="5629"/>
    <cellStyle name="Walutowy 4 16 2 4 3" xfId="8957"/>
    <cellStyle name="Walutowy 4 16 2 5" xfId="5626"/>
    <cellStyle name="Walutowy 4 16 2 6" xfId="8954"/>
    <cellStyle name="Walutowy 4 16 3" xfId="2254"/>
    <cellStyle name="Walutowy 4 16 3 2" xfId="5630"/>
    <cellStyle name="Walutowy 4 16 3 3" xfId="8958"/>
    <cellStyle name="Walutowy 4 16 4" xfId="2255"/>
    <cellStyle name="Walutowy 4 16 4 2" xfId="5631"/>
    <cellStyle name="Walutowy 4 16 4 3" xfId="8959"/>
    <cellStyle name="Walutowy 4 16 5" xfId="2256"/>
    <cellStyle name="Walutowy 4 16 5 2" xfId="5632"/>
    <cellStyle name="Walutowy 4 16 5 3" xfId="8960"/>
    <cellStyle name="Walutowy 4 16 6" xfId="5625"/>
    <cellStyle name="Walutowy 4 16 7" xfId="8953"/>
    <cellStyle name="Walutowy 4 17" xfId="2257"/>
    <cellStyle name="Walutowy 4 17 2" xfId="2258"/>
    <cellStyle name="Walutowy 4 17 2 2" xfId="5634"/>
    <cellStyle name="Walutowy 4 17 2 3" xfId="8962"/>
    <cellStyle name="Walutowy 4 17 3" xfId="2259"/>
    <cellStyle name="Walutowy 4 17 3 2" xfId="5635"/>
    <cellStyle name="Walutowy 4 17 3 3" xfId="8963"/>
    <cellStyle name="Walutowy 4 17 4" xfId="2260"/>
    <cellStyle name="Walutowy 4 17 4 2" xfId="5636"/>
    <cellStyle name="Walutowy 4 17 4 3" xfId="8964"/>
    <cellStyle name="Walutowy 4 17 5" xfId="5633"/>
    <cellStyle name="Walutowy 4 17 6" xfId="8961"/>
    <cellStyle name="Walutowy 4 18" xfId="2261"/>
    <cellStyle name="Walutowy 4 18 2" xfId="2262"/>
    <cellStyle name="Walutowy 4 18 2 2" xfId="5638"/>
    <cellStyle name="Walutowy 4 18 2 3" xfId="8966"/>
    <cellStyle name="Walutowy 4 18 3" xfId="2263"/>
    <cellStyle name="Walutowy 4 18 3 2" xfId="5639"/>
    <cellStyle name="Walutowy 4 18 3 3" xfId="8967"/>
    <cellStyle name="Walutowy 4 18 4" xfId="2264"/>
    <cellStyle name="Walutowy 4 18 4 2" xfId="5640"/>
    <cellStyle name="Walutowy 4 18 4 3" xfId="8968"/>
    <cellStyle name="Walutowy 4 18 5" xfId="5637"/>
    <cellStyle name="Walutowy 4 18 6" xfId="8965"/>
    <cellStyle name="Walutowy 4 19" xfId="2265"/>
    <cellStyle name="Walutowy 4 19 2" xfId="5641"/>
    <cellStyle name="Walutowy 4 19 3" xfId="8969"/>
    <cellStyle name="Walutowy 4 2" xfId="2266"/>
    <cellStyle name="Walutowy 4 2 10" xfId="2267"/>
    <cellStyle name="Walutowy 4 2 10 2" xfId="2268"/>
    <cellStyle name="Walutowy 4 2 10 2 2" xfId="2269"/>
    <cellStyle name="Walutowy 4 2 10 2 2 2" xfId="5645"/>
    <cellStyle name="Walutowy 4 2 10 2 2 3" xfId="8973"/>
    <cellStyle name="Walutowy 4 2 10 2 3" xfId="2270"/>
    <cellStyle name="Walutowy 4 2 10 2 3 2" xfId="5646"/>
    <cellStyle name="Walutowy 4 2 10 2 3 3" xfId="8974"/>
    <cellStyle name="Walutowy 4 2 10 2 4" xfId="2271"/>
    <cellStyle name="Walutowy 4 2 10 2 4 2" xfId="5647"/>
    <cellStyle name="Walutowy 4 2 10 2 4 3" xfId="8975"/>
    <cellStyle name="Walutowy 4 2 10 2 5" xfId="5644"/>
    <cellStyle name="Walutowy 4 2 10 2 6" xfId="8972"/>
    <cellStyle name="Walutowy 4 2 10 3" xfId="2272"/>
    <cellStyle name="Walutowy 4 2 10 3 2" xfId="5648"/>
    <cellStyle name="Walutowy 4 2 10 3 3" xfId="8976"/>
    <cellStyle name="Walutowy 4 2 10 4" xfId="2273"/>
    <cellStyle name="Walutowy 4 2 10 4 2" xfId="5649"/>
    <cellStyle name="Walutowy 4 2 10 4 3" xfId="8977"/>
    <cellStyle name="Walutowy 4 2 10 5" xfId="2274"/>
    <cellStyle name="Walutowy 4 2 10 5 2" xfId="5650"/>
    <cellStyle name="Walutowy 4 2 10 5 3" xfId="8978"/>
    <cellStyle name="Walutowy 4 2 10 6" xfId="5643"/>
    <cellStyle name="Walutowy 4 2 10 7" xfId="8971"/>
    <cellStyle name="Walutowy 4 2 11" xfId="2275"/>
    <cellStyle name="Walutowy 4 2 11 2" xfId="2276"/>
    <cellStyle name="Walutowy 4 2 11 2 2" xfId="2277"/>
    <cellStyle name="Walutowy 4 2 11 2 2 2" xfId="5653"/>
    <cellStyle name="Walutowy 4 2 11 2 2 3" xfId="8981"/>
    <cellStyle name="Walutowy 4 2 11 2 3" xfId="2278"/>
    <cellStyle name="Walutowy 4 2 11 2 3 2" xfId="5654"/>
    <cellStyle name="Walutowy 4 2 11 2 3 3" xfId="8982"/>
    <cellStyle name="Walutowy 4 2 11 2 4" xfId="2279"/>
    <cellStyle name="Walutowy 4 2 11 2 4 2" xfId="5655"/>
    <cellStyle name="Walutowy 4 2 11 2 4 3" xfId="8983"/>
    <cellStyle name="Walutowy 4 2 11 2 5" xfId="5652"/>
    <cellStyle name="Walutowy 4 2 11 2 6" xfId="8980"/>
    <cellStyle name="Walutowy 4 2 11 3" xfId="2280"/>
    <cellStyle name="Walutowy 4 2 11 3 2" xfId="5656"/>
    <cellStyle name="Walutowy 4 2 11 3 3" xfId="8984"/>
    <cellStyle name="Walutowy 4 2 11 4" xfId="2281"/>
    <cellStyle name="Walutowy 4 2 11 4 2" xfId="5657"/>
    <cellStyle name="Walutowy 4 2 11 4 3" xfId="8985"/>
    <cellStyle name="Walutowy 4 2 11 5" xfId="2282"/>
    <cellStyle name="Walutowy 4 2 11 5 2" xfId="5658"/>
    <cellStyle name="Walutowy 4 2 11 5 3" xfId="8986"/>
    <cellStyle name="Walutowy 4 2 11 6" xfId="5651"/>
    <cellStyle name="Walutowy 4 2 11 7" xfId="8979"/>
    <cellStyle name="Walutowy 4 2 12" xfId="2283"/>
    <cellStyle name="Walutowy 4 2 12 2" xfId="2284"/>
    <cellStyle name="Walutowy 4 2 12 2 2" xfId="2285"/>
    <cellStyle name="Walutowy 4 2 12 2 2 2" xfId="5661"/>
    <cellStyle name="Walutowy 4 2 12 2 2 3" xfId="8989"/>
    <cellStyle name="Walutowy 4 2 12 2 3" xfId="2286"/>
    <cellStyle name="Walutowy 4 2 12 2 3 2" xfId="5662"/>
    <cellStyle name="Walutowy 4 2 12 2 3 3" xfId="8990"/>
    <cellStyle name="Walutowy 4 2 12 2 4" xfId="2287"/>
    <cellStyle name="Walutowy 4 2 12 2 4 2" xfId="5663"/>
    <cellStyle name="Walutowy 4 2 12 2 4 3" xfId="8991"/>
    <cellStyle name="Walutowy 4 2 12 2 5" xfId="5660"/>
    <cellStyle name="Walutowy 4 2 12 2 6" xfId="8988"/>
    <cellStyle name="Walutowy 4 2 12 3" xfId="2288"/>
    <cellStyle name="Walutowy 4 2 12 3 2" xfId="5664"/>
    <cellStyle name="Walutowy 4 2 12 3 3" xfId="8992"/>
    <cellStyle name="Walutowy 4 2 12 4" xfId="2289"/>
    <cellStyle name="Walutowy 4 2 12 4 2" xfId="5665"/>
    <cellStyle name="Walutowy 4 2 12 4 3" xfId="8993"/>
    <cellStyle name="Walutowy 4 2 12 5" xfId="2290"/>
    <cellStyle name="Walutowy 4 2 12 5 2" xfId="5666"/>
    <cellStyle name="Walutowy 4 2 12 5 3" xfId="8994"/>
    <cellStyle name="Walutowy 4 2 12 6" xfId="5659"/>
    <cellStyle name="Walutowy 4 2 12 7" xfId="8987"/>
    <cellStyle name="Walutowy 4 2 13" xfId="2291"/>
    <cellStyle name="Walutowy 4 2 13 2" xfId="2292"/>
    <cellStyle name="Walutowy 4 2 13 2 2" xfId="2293"/>
    <cellStyle name="Walutowy 4 2 13 2 2 2" xfId="5669"/>
    <cellStyle name="Walutowy 4 2 13 2 2 3" xfId="8997"/>
    <cellStyle name="Walutowy 4 2 13 2 3" xfId="2294"/>
    <cellStyle name="Walutowy 4 2 13 2 3 2" xfId="5670"/>
    <cellStyle name="Walutowy 4 2 13 2 3 3" xfId="8998"/>
    <cellStyle name="Walutowy 4 2 13 2 4" xfId="2295"/>
    <cellStyle name="Walutowy 4 2 13 2 4 2" xfId="5671"/>
    <cellStyle name="Walutowy 4 2 13 2 4 3" xfId="8999"/>
    <cellStyle name="Walutowy 4 2 13 2 5" xfId="5668"/>
    <cellStyle name="Walutowy 4 2 13 2 6" xfId="8996"/>
    <cellStyle name="Walutowy 4 2 13 3" xfId="2296"/>
    <cellStyle name="Walutowy 4 2 13 3 2" xfId="5672"/>
    <cellStyle name="Walutowy 4 2 13 3 3" xfId="9000"/>
    <cellStyle name="Walutowy 4 2 13 4" xfId="2297"/>
    <cellStyle name="Walutowy 4 2 13 4 2" xfId="5673"/>
    <cellStyle name="Walutowy 4 2 13 4 3" xfId="9001"/>
    <cellStyle name="Walutowy 4 2 13 5" xfId="2298"/>
    <cellStyle name="Walutowy 4 2 13 5 2" xfId="5674"/>
    <cellStyle name="Walutowy 4 2 13 5 3" xfId="9002"/>
    <cellStyle name="Walutowy 4 2 13 6" xfId="5667"/>
    <cellStyle name="Walutowy 4 2 13 7" xfId="8995"/>
    <cellStyle name="Walutowy 4 2 14" xfId="2299"/>
    <cellStyle name="Walutowy 4 2 14 2" xfId="2300"/>
    <cellStyle name="Walutowy 4 2 14 2 2" xfId="5676"/>
    <cellStyle name="Walutowy 4 2 14 2 3" xfId="9004"/>
    <cellStyle name="Walutowy 4 2 14 3" xfId="2301"/>
    <cellStyle name="Walutowy 4 2 14 3 2" xfId="5677"/>
    <cellStyle name="Walutowy 4 2 14 3 3" xfId="9005"/>
    <cellStyle name="Walutowy 4 2 14 4" xfId="2302"/>
    <cellStyle name="Walutowy 4 2 14 4 2" xfId="5678"/>
    <cellStyle name="Walutowy 4 2 14 4 3" xfId="9006"/>
    <cellStyle name="Walutowy 4 2 14 5" xfId="5675"/>
    <cellStyle name="Walutowy 4 2 14 6" xfId="9003"/>
    <cellStyle name="Walutowy 4 2 15" xfId="2303"/>
    <cellStyle name="Walutowy 4 2 15 2" xfId="2304"/>
    <cellStyle name="Walutowy 4 2 15 2 2" xfId="5680"/>
    <cellStyle name="Walutowy 4 2 15 2 3" xfId="9008"/>
    <cellStyle name="Walutowy 4 2 15 3" xfId="2305"/>
    <cellStyle name="Walutowy 4 2 15 3 2" xfId="5681"/>
    <cellStyle name="Walutowy 4 2 15 3 3" xfId="9009"/>
    <cellStyle name="Walutowy 4 2 15 4" xfId="2306"/>
    <cellStyle name="Walutowy 4 2 15 4 2" xfId="5682"/>
    <cellStyle name="Walutowy 4 2 15 4 3" xfId="9010"/>
    <cellStyle name="Walutowy 4 2 15 5" xfId="5679"/>
    <cellStyle name="Walutowy 4 2 15 6" xfId="9007"/>
    <cellStyle name="Walutowy 4 2 16" xfId="2307"/>
    <cellStyle name="Walutowy 4 2 16 2" xfId="5683"/>
    <cellStyle name="Walutowy 4 2 16 3" xfId="9011"/>
    <cellStyle name="Walutowy 4 2 17" xfId="2308"/>
    <cellStyle name="Walutowy 4 2 17 2" xfId="5684"/>
    <cellStyle name="Walutowy 4 2 17 3" xfId="9012"/>
    <cellStyle name="Walutowy 4 2 18" xfId="2309"/>
    <cellStyle name="Walutowy 4 2 18 2" xfId="5685"/>
    <cellStyle name="Walutowy 4 2 18 3" xfId="9013"/>
    <cellStyle name="Walutowy 4 2 19" xfId="5686"/>
    <cellStyle name="Walutowy 4 2 19 2" xfId="9014"/>
    <cellStyle name="Walutowy 4 2 2" xfId="2310"/>
    <cellStyle name="Walutowy 4 2 2 10" xfId="2311"/>
    <cellStyle name="Walutowy 4 2 2 10 2" xfId="5688"/>
    <cellStyle name="Walutowy 4 2 2 10 3" xfId="9016"/>
    <cellStyle name="Walutowy 4 2 2 11" xfId="2312"/>
    <cellStyle name="Walutowy 4 2 2 11 2" xfId="5689"/>
    <cellStyle name="Walutowy 4 2 2 11 3" xfId="9017"/>
    <cellStyle name="Walutowy 4 2 2 12" xfId="5687"/>
    <cellStyle name="Walutowy 4 2 2 13" xfId="9015"/>
    <cellStyle name="Walutowy 4 2 2 2" xfId="2313"/>
    <cellStyle name="Walutowy 4 2 2 2 2" xfId="2314"/>
    <cellStyle name="Walutowy 4 2 2 2 2 2" xfId="2315"/>
    <cellStyle name="Walutowy 4 2 2 2 2 2 2" xfId="5692"/>
    <cellStyle name="Walutowy 4 2 2 2 2 2 3" xfId="9020"/>
    <cellStyle name="Walutowy 4 2 2 2 2 3" xfId="2316"/>
    <cellStyle name="Walutowy 4 2 2 2 2 3 2" xfId="5693"/>
    <cellStyle name="Walutowy 4 2 2 2 2 3 3" xfId="9021"/>
    <cellStyle name="Walutowy 4 2 2 2 2 4" xfId="2317"/>
    <cellStyle name="Walutowy 4 2 2 2 2 4 2" xfId="5694"/>
    <cellStyle name="Walutowy 4 2 2 2 2 4 3" xfId="9022"/>
    <cellStyle name="Walutowy 4 2 2 2 2 5" xfId="5691"/>
    <cellStyle name="Walutowy 4 2 2 2 2 6" xfId="9019"/>
    <cellStyle name="Walutowy 4 2 2 2 3" xfId="2318"/>
    <cellStyle name="Walutowy 4 2 2 2 3 2" xfId="5695"/>
    <cellStyle name="Walutowy 4 2 2 2 3 3" xfId="9023"/>
    <cellStyle name="Walutowy 4 2 2 2 4" xfId="2319"/>
    <cellStyle name="Walutowy 4 2 2 2 4 2" xfId="5696"/>
    <cellStyle name="Walutowy 4 2 2 2 4 3" xfId="9024"/>
    <cellStyle name="Walutowy 4 2 2 2 5" xfId="2320"/>
    <cellStyle name="Walutowy 4 2 2 2 5 2" xfId="5697"/>
    <cellStyle name="Walutowy 4 2 2 2 5 3" xfId="9025"/>
    <cellStyle name="Walutowy 4 2 2 2 6" xfId="5690"/>
    <cellStyle name="Walutowy 4 2 2 2 7" xfId="9018"/>
    <cellStyle name="Walutowy 4 2 2 3" xfId="2321"/>
    <cellStyle name="Walutowy 4 2 2 3 2" xfId="2322"/>
    <cellStyle name="Walutowy 4 2 2 3 2 2" xfId="2323"/>
    <cellStyle name="Walutowy 4 2 2 3 2 2 2" xfId="5700"/>
    <cellStyle name="Walutowy 4 2 2 3 2 2 3" xfId="9028"/>
    <cellStyle name="Walutowy 4 2 2 3 2 3" xfId="2324"/>
    <cellStyle name="Walutowy 4 2 2 3 2 3 2" xfId="5701"/>
    <cellStyle name="Walutowy 4 2 2 3 2 3 3" xfId="9029"/>
    <cellStyle name="Walutowy 4 2 2 3 2 4" xfId="2325"/>
    <cellStyle name="Walutowy 4 2 2 3 2 4 2" xfId="5702"/>
    <cellStyle name="Walutowy 4 2 2 3 2 4 3" xfId="9030"/>
    <cellStyle name="Walutowy 4 2 2 3 2 5" xfId="5699"/>
    <cellStyle name="Walutowy 4 2 2 3 2 6" xfId="9027"/>
    <cellStyle name="Walutowy 4 2 2 3 3" xfId="2326"/>
    <cellStyle name="Walutowy 4 2 2 3 3 2" xfId="5703"/>
    <cellStyle name="Walutowy 4 2 2 3 3 3" xfId="9031"/>
    <cellStyle name="Walutowy 4 2 2 3 4" xfId="2327"/>
    <cellStyle name="Walutowy 4 2 2 3 4 2" xfId="5704"/>
    <cellStyle name="Walutowy 4 2 2 3 4 3" xfId="9032"/>
    <cellStyle name="Walutowy 4 2 2 3 5" xfId="2328"/>
    <cellStyle name="Walutowy 4 2 2 3 5 2" xfId="5705"/>
    <cellStyle name="Walutowy 4 2 2 3 5 3" xfId="9033"/>
    <cellStyle name="Walutowy 4 2 2 3 6" xfId="5698"/>
    <cellStyle name="Walutowy 4 2 2 3 7" xfId="9026"/>
    <cellStyle name="Walutowy 4 2 2 4" xfId="2329"/>
    <cellStyle name="Walutowy 4 2 2 4 2" xfId="2330"/>
    <cellStyle name="Walutowy 4 2 2 4 2 2" xfId="2331"/>
    <cellStyle name="Walutowy 4 2 2 4 2 2 2" xfId="5708"/>
    <cellStyle name="Walutowy 4 2 2 4 2 2 3" xfId="9036"/>
    <cellStyle name="Walutowy 4 2 2 4 2 3" xfId="2332"/>
    <cellStyle name="Walutowy 4 2 2 4 2 3 2" xfId="5709"/>
    <cellStyle name="Walutowy 4 2 2 4 2 3 3" xfId="9037"/>
    <cellStyle name="Walutowy 4 2 2 4 2 4" xfId="2333"/>
    <cellStyle name="Walutowy 4 2 2 4 2 4 2" xfId="5710"/>
    <cellStyle name="Walutowy 4 2 2 4 2 4 3" xfId="9038"/>
    <cellStyle name="Walutowy 4 2 2 4 2 5" xfId="5707"/>
    <cellStyle name="Walutowy 4 2 2 4 2 6" xfId="9035"/>
    <cellStyle name="Walutowy 4 2 2 4 3" xfId="2334"/>
    <cellStyle name="Walutowy 4 2 2 4 3 2" xfId="5711"/>
    <cellStyle name="Walutowy 4 2 2 4 3 3" xfId="9039"/>
    <cellStyle name="Walutowy 4 2 2 4 4" xfId="2335"/>
    <cellStyle name="Walutowy 4 2 2 4 4 2" xfId="5712"/>
    <cellStyle name="Walutowy 4 2 2 4 4 3" xfId="9040"/>
    <cellStyle name="Walutowy 4 2 2 4 5" xfId="2336"/>
    <cellStyle name="Walutowy 4 2 2 4 5 2" xfId="5713"/>
    <cellStyle name="Walutowy 4 2 2 4 5 3" xfId="9041"/>
    <cellStyle name="Walutowy 4 2 2 4 6" xfId="5706"/>
    <cellStyle name="Walutowy 4 2 2 4 7" xfId="9034"/>
    <cellStyle name="Walutowy 4 2 2 5" xfId="2337"/>
    <cellStyle name="Walutowy 4 2 2 5 2" xfId="2338"/>
    <cellStyle name="Walutowy 4 2 2 5 2 2" xfId="2339"/>
    <cellStyle name="Walutowy 4 2 2 5 2 2 2" xfId="5716"/>
    <cellStyle name="Walutowy 4 2 2 5 2 2 3" xfId="9044"/>
    <cellStyle name="Walutowy 4 2 2 5 2 3" xfId="2340"/>
    <cellStyle name="Walutowy 4 2 2 5 2 3 2" xfId="5717"/>
    <cellStyle name="Walutowy 4 2 2 5 2 3 3" xfId="9045"/>
    <cellStyle name="Walutowy 4 2 2 5 2 4" xfId="2341"/>
    <cellStyle name="Walutowy 4 2 2 5 2 4 2" xfId="5718"/>
    <cellStyle name="Walutowy 4 2 2 5 2 4 3" xfId="9046"/>
    <cellStyle name="Walutowy 4 2 2 5 2 5" xfId="5715"/>
    <cellStyle name="Walutowy 4 2 2 5 2 6" xfId="9043"/>
    <cellStyle name="Walutowy 4 2 2 5 3" xfId="2342"/>
    <cellStyle name="Walutowy 4 2 2 5 3 2" xfId="5719"/>
    <cellStyle name="Walutowy 4 2 2 5 3 3" xfId="9047"/>
    <cellStyle name="Walutowy 4 2 2 5 4" xfId="2343"/>
    <cellStyle name="Walutowy 4 2 2 5 4 2" xfId="5720"/>
    <cellStyle name="Walutowy 4 2 2 5 4 3" xfId="9048"/>
    <cellStyle name="Walutowy 4 2 2 5 5" xfId="2344"/>
    <cellStyle name="Walutowy 4 2 2 5 5 2" xfId="5721"/>
    <cellStyle name="Walutowy 4 2 2 5 5 3" xfId="9049"/>
    <cellStyle name="Walutowy 4 2 2 5 6" xfId="5714"/>
    <cellStyle name="Walutowy 4 2 2 5 7" xfId="9042"/>
    <cellStyle name="Walutowy 4 2 2 6" xfId="2345"/>
    <cellStyle name="Walutowy 4 2 2 6 2" xfId="2346"/>
    <cellStyle name="Walutowy 4 2 2 6 2 2" xfId="2347"/>
    <cellStyle name="Walutowy 4 2 2 6 2 2 2" xfId="5724"/>
    <cellStyle name="Walutowy 4 2 2 6 2 2 3" xfId="9052"/>
    <cellStyle name="Walutowy 4 2 2 6 2 3" xfId="2348"/>
    <cellStyle name="Walutowy 4 2 2 6 2 3 2" xfId="5725"/>
    <cellStyle name="Walutowy 4 2 2 6 2 3 3" xfId="9053"/>
    <cellStyle name="Walutowy 4 2 2 6 2 4" xfId="2349"/>
    <cellStyle name="Walutowy 4 2 2 6 2 4 2" xfId="5726"/>
    <cellStyle name="Walutowy 4 2 2 6 2 4 3" xfId="9054"/>
    <cellStyle name="Walutowy 4 2 2 6 2 5" xfId="5723"/>
    <cellStyle name="Walutowy 4 2 2 6 2 6" xfId="9051"/>
    <cellStyle name="Walutowy 4 2 2 6 3" xfId="2350"/>
    <cellStyle name="Walutowy 4 2 2 6 3 2" xfId="5727"/>
    <cellStyle name="Walutowy 4 2 2 6 3 3" xfId="9055"/>
    <cellStyle name="Walutowy 4 2 2 6 4" xfId="2351"/>
    <cellStyle name="Walutowy 4 2 2 6 4 2" xfId="5728"/>
    <cellStyle name="Walutowy 4 2 2 6 4 3" xfId="9056"/>
    <cellStyle name="Walutowy 4 2 2 6 5" xfId="2352"/>
    <cellStyle name="Walutowy 4 2 2 6 5 2" xfId="5729"/>
    <cellStyle name="Walutowy 4 2 2 6 5 3" xfId="9057"/>
    <cellStyle name="Walutowy 4 2 2 6 6" xfId="5722"/>
    <cellStyle name="Walutowy 4 2 2 6 7" xfId="9050"/>
    <cellStyle name="Walutowy 4 2 2 7" xfId="2353"/>
    <cellStyle name="Walutowy 4 2 2 7 2" xfId="2354"/>
    <cellStyle name="Walutowy 4 2 2 7 2 2" xfId="5731"/>
    <cellStyle name="Walutowy 4 2 2 7 2 3" xfId="9059"/>
    <cellStyle name="Walutowy 4 2 2 7 3" xfId="2355"/>
    <cellStyle name="Walutowy 4 2 2 7 3 2" xfId="5732"/>
    <cellStyle name="Walutowy 4 2 2 7 3 3" xfId="9060"/>
    <cellStyle name="Walutowy 4 2 2 7 4" xfId="2356"/>
    <cellStyle name="Walutowy 4 2 2 7 4 2" xfId="5733"/>
    <cellStyle name="Walutowy 4 2 2 7 4 3" xfId="9061"/>
    <cellStyle name="Walutowy 4 2 2 7 5" xfId="5730"/>
    <cellStyle name="Walutowy 4 2 2 7 6" xfId="9058"/>
    <cellStyle name="Walutowy 4 2 2 8" xfId="2357"/>
    <cellStyle name="Walutowy 4 2 2 8 2" xfId="2358"/>
    <cellStyle name="Walutowy 4 2 2 8 2 2" xfId="5735"/>
    <cellStyle name="Walutowy 4 2 2 8 2 3" xfId="9063"/>
    <cellStyle name="Walutowy 4 2 2 8 3" xfId="2359"/>
    <cellStyle name="Walutowy 4 2 2 8 3 2" xfId="5736"/>
    <cellStyle name="Walutowy 4 2 2 8 3 3" xfId="9064"/>
    <cellStyle name="Walutowy 4 2 2 8 4" xfId="2360"/>
    <cellStyle name="Walutowy 4 2 2 8 4 2" xfId="5737"/>
    <cellStyle name="Walutowy 4 2 2 8 4 3" xfId="9065"/>
    <cellStyle name="Walutowy 4 2 2 8 5" xfId="5734"/>
    <cellStyle name="Walutowy 4 2 2 8 6" xfId="9062"/>
    <cellStyle name="Walutowy 4 2 2 9" xfId="2361"/>
    <cellStyle name="Walutowy 4 2 2 9 2" xfId="5738"/>
    <cellStyle name="Walutowy 4 2 2 9 3" xfId="9066"/>
    <cellStyle name="Walutowy 4 2 20" xfId="5642"/>
    <cellStyle name="Walutowy 4 2 21" xfId="8970"/>
    <cellStyle name="Walutowy 4 2 22" xfId="10128"/>
    <cellStyle name="Walutowy 4 2 3" xfId="2362"/>
    <cellStyle name="Walutowy 4 2 3 10" xfId="5739"/>
    <cellStyle name="Walutowy 4 2 3 11" xfId="9067"/>
    <cellStyle name="Walutowy 4 2 3 2" xfId="2363"/>
    <cellStyle name="Walutowy 4 2 3 2 2" xfId="2364"/>
    <cellStyle name="Walutowy 4 2 3 2 2 2" xfId="2365"/>
    <cellStyle name="Walutowy 4 2 3 2 2 2 2" xfId="5742"/>
    <cellStyle name="Walutowy 4 2 3 2 2 2 3" xfId="9070"/>
    <cellStyle name="Walutowy 4 2 3 2 2 3" xfId="2366"/>
    <cellStyle name="Walutowy 4 2 3 2 2 3 2" xfId="5743"/>
    <cellStyle name="Walutowy 4 2 3 2 2 3 3" xfId="9071"/>
    <cellStyle name="Walutowy 4 2 3 2 2 4" xfId="2367"/>
    <cellStyle name="Walutowy 4 2 3 2 2 4 2" xfId="5744"/>
    <cellStyle name="Walutowy 4 2 3 2 2 4 3" xfId="9072"/>
    <cellStyle name="Walutowy 4 2 3 2 2 5" xfId="5741"/>
    <cellStyle name="Walutowy 4 2 3 2 2 6" xfId="9069"/>
    <cellStyle name="Walutowy 4 2 3 2 3" xfId="2368"/>
    <cellStyle name="Walutowy 4 2 3 2 3 2" xfId="5745"/>
    <cellStyle name="Walutowy 4 2 3 2 3 3" xfId="9073"/>
    <cellStyle name="Walutowy 4 2 3 2 4" xfId="2369"/>
    <cellStyle name="Walutowy 4 2 3 2 4 2" xfId="5746"/>
    <cellStyle name="Walutowy 4 2 3 2 4 3" xfId="9074"/>
    <cellStyle name="Walutowy 4 2 3 2 5" xfId="2370"/>
    <cellStyle name="Walutowy 4 2 3 2 5 2" xfId="5747"/>
    <cellStyle name="Walutowy 4 2 3 2 5 3" xfId="9075"/>
    <cellStyle name="Walutowy 4 2 3 2 6" xfId="5740"/>
    <cellStyle name="Walutowy 4 2 3 2 7" xfId="9068"/>
    <cellStyle name="Walutowy 4 2 3 3" xfId="2371"/>
    <cellStyle name="Walutowy 4 2 3 3 2" xfId="2372"/>
    <cellStyle name="Walutowy 4 2 3 3 2 2" xfId="2373"/>
    <cellStyle name="Walutowy 4 2 3 3 2 2 2" xfId="5750"/>
    <cellStyle name="Walutowy 4 2 3 3 2 2 3" xfId="9078"/>
    <cellStyle name="Walutowy 4 2 3 3 2 3" xfId="2374"/>
    <cellStyle name="Walutowy 4 2 3 3 2 3 2" xfId="5751"/>
    <cellStyle name="Walutowy 4 2 3 3 2 3 3" xfId="9079"/>
    <cellStyle name="Walutowy 4 2 3 3 2 4" xfId="2375"/>
    <cellStyle name="Walutowy 4 2 3 3 2 4 2" xfId="5752"/>
    <cellStyle name="Walutowy 4 2 3 3 2 4 3" xfId="9080"/>
    <cellStyle name="Walutowy 4 2 3 3 2 5" xfId="5749"/>
    <cellStyle name="Walutowy 4 2 3 3 2 6" xfId="9077"/>
    <cellStyle name="Walutowy 4 2 3 3 3" xfId="2376"/>
    <cellStyle name="Walutowy 4 2 3 3 3 2" xfId="5753"/>
    <cellStyle name="Walutowy 4 2 3 3 3 3" xfId="9081"/>
    <cellStyle name="Walutowy 4 2 3 3 4" xfId="2377"/>
    <cellStyle name="Walutowy 4 2 3 3 4 2" xfId="5754"/>
    <cellStyle name="Walutowy 4 2 3 3 4 3" xfId="9082"/>
    <cellStyle name="Walutowy 4 2 3 3 5" xfId="2378"/>
    <cellStyle name="Walutowy 4 2 3 3 5 2" xfId="5755"/>
    <cellStyle name="Walutowy 4 2 3 3 5 3" xfId="9083"/>
    <cellStyle name="Walutowy 4 2 3 3 6" xfId="5748"/>
    <cellStyle name="Walutowy 4 2 3 3 7" xfId="9076"/>
    <cellStyle name="Walutowy 4 2 3 4" xfId="2379"/>
    <cellStyle name="Walutowy 4 2 3 4 2" xfId="2380"/>
    <cellStyle name="Walutowy 4 2 3 4 2 2" xfId="2381"/>
    <cellStyle name="Walutowy 4 2 3 4 2 2 2" xfId="5758"/>
    <cellStyle name="Walutowy 4 2 3 4 2 2 3" xfId="9086"/>
    <cellStyle name="Walutowy 4 2 3 4 2 3" xfId="2382"/>
    <cellStyle name="Walutowy 4 2 3 4 2 3 2" xfId="5759"/>
    <cellStyle name="Walutowy 4 2 3 4 2 3 3" xfId="9087"/>
    <cellStyle name="Walutowy 4 2 3 4 2 4" xfId="2383"/>
    <cellStyle name="Walutowy 4 2 3 4 2 4 2" xfId="5760"/>
    <cellStyle name="Walutowy 4 2 3 4 2 4 3" xfId="9088"/>
    <cellStyle name="Walutowy 4 2 3 4 2 5" xfId="5757"/>
    <cellStyle name="Walutowy 4 2 3 4 2 6" xfId="9085"/>
    <cellStyle name="Walutowy 4 2 3 4 3" xfId="2384"/>
    <cellStyle name="Walutowy 4 2 3 4 3 2" xfId="5761"/>
    <cellStyle name="Walutowy 4 2 3 4 3 3" xfId="9089"/>
    <cellStyle name="Walutowy 4 2 3 4 4" xfId="2385"/>
    <cellStyle name="Walutowy 4 2 3 4 4 2" xfId="5762"/>
    <cellStyle name="Walutowy 4 2 3 4 4 3" xfId="9090"/>
    <cellStyle name="Walutowy 4 2 3 4 5" xfId="2386"/>
    <cellStyle name="Walutowy 4 2 3 4 5 2" xfId="5763"/>
    <cellStyle name="Walutowy 4 2 3 4 5 3" xfId="9091"/>
    <cellStyle name="Walutowy 4 2 3 4 6" xfId="5756"/>
    <cellStyle name="Walutowy 4 2 3 4 7" xfId="9084"/>
    <cellStyle name="Walutowy 4 2 3 5" xfId="2387"/>
    <cellStyle name="Walutowy 4 2 3 5 2" xfId="2388"/>
    <cellStyle name="Walutowy 4 2 3 5 2 2" xfId="5765"/>
    <cellStyle name="Walutowy 4 2 3 5 2 3" xfId="9093"/>
    <cellStyle name="Walutowy 4 2 3 5 3" xfId="2389"/>
    <cellStyle name="Walutowy 4 2 3 5 3 2" xfId="5766"/>
    <cellStyle name="Walutowy 4 2 3 5 3 3" xfId="9094"/>
    <cellStyle name="Walutowy 4 2 3 5 4" xfId="2390"/>
    <cellStyle name="Walutowy 4 2 3 5 4 2" xfId="5767"/>
    <cellStyle name="Walutowy 4 2 3 5 4 3" xfId="9095"/>
    <cellStyle name="Walutowy 4 2 3 5 5" xfId="5764"/>
    <cellStyle name="Walutowy 4 2 3 5 6" xfId="9092"/>
    <cellStyle name="Walutowy 4 2 3 6" xfId="2391"/>
    <cellStyle name="Walutowy 4 2 3 6 2" xfId="2392"/>
    <cellStyle name="Walutowy 4 2 3 6 2 2" xfId="5769"/>
    <cellStyle name="Walutowy 4 2 3 6 2 3" xfId="9097"/>
    <cellStyle name="Walutowy 4 2 3 6 3" xfId="2393"/>
    <cellStyle name="Walutowy 4 2 3 6 3 2" xfId="5770"/>
    <cellStyle name="Walutowy 4 2 3 6 3 3" xfId="9098"/>
    <cellStyle name="Walutowy 4 2 3 6 4" xfId="2394"/>
    <cellStyle name="Walutowy 4 2 3 6 4 2" xfId="5771"/>
    <cellStyle name="Walutowy 4 2 3 6 4 3" xfId="9099"/>
    <cellStyle name="Walutowy 4 2 3 6 5" xfId="5768"/>
    <cellStyle name="Walutowy 4 2 3 6 6" xfId="9096"/>
    <cellStyle name="Walutowy 4 2 3 7" xfId="2395"/>
    <cellStyle name="Walutowy 4 2 3 7 2" xfId="5772"/>
    <cellStyle name="Walutowy 4 2 3 7 3" xfId="9100"/>
    <cellStyle name="Walutowy 4 2 3 8" xfId="2396"/>
    <cellStyle name="Walutowy 4 2 3 8 2" xfId="5773"/>
    <cellStyle name="Walutowy 4 2 3 8 3" xfId="9101"/>
    <cellStyle name="Walutowy 4 2 3 9" xfId="2397"/>
    <cellStyle name="Walutowy 4 2 3 9 2" xfId="5774"/>
    <cellStyle name="Walutowy 4 2 3 9 3" xfId="9102"/>
    <cellStyle name="Walutowy 4 2 4" xfId="2398"/>
    <cellStyle name="Walutowy 4 2 4 2" xfId="2399"/>
    <cellStyle name="Walutowy 4 2 4 2 2" xfId="2400"/>
    <cellStyle name="Walutowy 4 2 4 2 2 2" xfId="5777"/>
    <cellStyle name="Walutowy 4 2 4 2 2 3" xfId="9105"/>
    <cellStyle name="Walutowy 4 2 4 2 3" xfId="2401"/>
    <cellStyle name="Walutowy 4 2 4 2 3 2" xfId="5778"/>
    <cellStyle name="Walutowy 4 2 4 2 3 3" xfId="9106"/>
    <cellStyle name="Walutowy 4 2 4 2 4" xfId="2402"/>
    <cellStyle name="Walutowy 4 2 4 2 4 2" xfId="5779"/>
    <cellStyle name="Walutowy 4 2 4 2 4 3" xfId="9107"/>
    <cellStyle name="Walutowy 4 2 4 2 5" xfId="5776"/>
    <cellStyle name="Walutowy 4 2 4 2 6" xfId="9104"/>
    <cellStyle name="Walutowy 4 2 4 3" xfId="2403"/>
    <cellStyle name="Walutowy 4 2 4 3 2" xfId="5780"/>
    <cellStyle name="Walutowy 4 2 4 3 3" xfId="9108"/>
    <cellStyle name="Walutowy 4 2 4 4" xfId="2404"/>
    <cellStyle name="Walutowy 4 2 4 4 2" xfId="5781"/>
    <cellStyle name="Walutowy 4 2 4 4 3" xfId="9109"/>
    <cellStyle name="Walutowy 4 2 4 5" xfId="2405"/>
    <cellStyle name="Walutowy 4 2 4 5 2" xfId="5782"/>
    <cellStyle name="Walutowy 4 2 4 5 3" xfId="9110"/>
    <cellStyle name="Walutowy 4 2 4 6" xfId="5775"/>
    <cellStyle name="Walutowy 4 2 4 7" xfId="9103"/>
    <cellStyle name="Walutowy 4 2 5" xfId="2406"/>
    <cellStyle name="Walutowy 4 2 5 2" xfId="2407"/>
    <cellStyle name="Walutowy 4 2 5 2 2" xfId="2408"/>
    <cellStyle name="Walutowy 4 2 5 2 2 2" xfId="5785"/>
    <cellStyle name="Walutowy 4 2 5 2 2 3" xfId="9113"/>
    <cellStyle name="Walutowy 4 2 5 2 3" xfId="2409"/>
    <cellStyle name="Walutowy 4 2 5 2 3 2" xfId="5786"/>
    <cellStyle name="Walutowy 4 2 5 2 3 3" xfId="9114"/>
    <cellStyle name="Walutowy 4 2 5 2 4" xfId="2410"/>
    <cellStyle name="Walutowy 4 2 5 2 4 2" xfId="5787"/>
    <cellStyle name="Walutowy 4 2 5 2 4 3" xfId="9115"/>
    <cellStyle name="Walutowy 4 2 5 2 5" xfId="5784"/>
    <cellStyle name="Walutowy 4 2 5 2 6" xfId="9112"/>
    <cellStyle name="Walutowy 4 2 5 3" xfId="2411"/>
    <cellStyle name="Walutowy 4 2 5 3 2" xfId="5788"/>
    <cellStyle name="Walutowy 4 2 5 3 3" xfId="9116"/>
    <cellStyle name="Walutowy 4 2 5 4" xfId="2412"/>
    <cellStyle name="Walutowy 4 2 5 4 2" xfId="5789"/>
    <cellStyle name="Walutowy 4 2 5 4 3" xfId="9117"/>
    <cellStyle name="Walutowy 4 2 5 5" xfId="2413"/>
    <cellStyle name="Walutowy 4 2 5 5 2" xfId="5790"/>
    <cellStyle name="Walutowy 4 2 5 5 3" xfId="9118"/>
    <cellStyle name="Walutowy 4 2 5 6" xfId="5783"/>
    <cellStyle name="Walutowy 4 2 5 7" xfId="9111"/>
    <cellStyle name="Walutowy 4 2 6" xfId="2414"/>
    <cellStyle name="Walutowy 4 2 6 2" xfId="2415"/>
    <cellStyle name="Walutowy 4 2 6 2 2" xfId="2416"/>
    <cellStyle name="Walutowy 4 2 6 2 2 2" xfId="5793"/>
    <cellStyle name="Walutowy 4 2 6 2 2 3" xfId="9121"/>
    <cellStyle name="Walutowy 4 2 6 2 3" xfId="2417"/>
    <cellStyle name="Walutowy 4 2 6 2 3 2" xfId="5794"/>
    <cellStyle name="Walutowy 4 2 6 2 3 3" xfId="9122"/>
    <cellStyle name="Walutowy 4 2 6 2 4" xfId="2418"/>
    <cellStyle name="Walutowy 4 2 6 2 4 2" xfId="5795"/>
    <cellStyle name="Walutowy 4 2 6 2 4 3" xfId="9123"/>
    <cellStyle name="Walutowy 4 2 6 2 5" xfId="5792"/>
    <cellStyle name="Walutowy 4 2 6 2 6" xfId="9120"/>
    <cellStyle name="Walutowy 4 2 6 3" xfId="2419"/>
    <cellStyle name="Walutowy 4 2 6 3 2" xfId="5796"/>
    <cellStyle name="Walutowy 4 2 6 3 3" xfId="9124"/>
    <cellStyle name="Walutowy 4 2 6 4" xfId="2420"/>
    <cellStyle name="Walutowy 4 2 6 4 2" xfId="5797"/>
    <cellStyle name="Walutowy 4 2 6 4 3" xfId="9125"/>
    <cellStyle name="Walutowy 4 2 6 5" xfId="2421"/>
    <cellStyle name="Walutowy 4 2 6 5 2" xfId="5798"/>
    <cellStyle name="Walutowy 4 2 6 5 3" xfId="9126"/>
    <cellStyle name="Walutowy 4 2 6 6" xfId="5791"/>
    <cellStyle name="Walutowy 4 2 6 7" xfId="9119"/>
    <cellStyle name="Walutowy 4 2 7" xfId="2422"/>
    <cellStyle name="Walutowy 4 2 7 2" xfId="2423"/>
    <cellStyle name="Walutowy 4 2 7 2 2" xfId="2424"/>
    <cellStyle name="Walutowy 4 2 7 2 2 2" xfId="5801"/>
    <cellStyle name="Walutowy 4 2 7 2 2 3" xfId="9129"/>
    <cellStyle name="Walutowy 4 2 7 2 3" xfId="2425"/>
    <cellStyle name="Walutowy 4 2 7 2 3 2" xfId="5802"/>
    <cellStyle name="Walutowy 4 2 7 2 3 3" xfId="9130"/>
    <cellStyle name="Walutowy 4 2 7 2 4" xfId="2426"/>
    <cellStyle name="Walutowy 4 2 7 2 4 2" xfId="5803"/>
    <cellStyle name="Walutowy 4 2 7 2 4 3" xfId="9131"/>
    <cellStyle name="Walutowy 4 2 7 2 5" xfId="5800"/>
    <cellStyle name="Walutowy 4 2 7 2 6" xfId="9128"/>
    <cellStyle name="Walutowy 4 2 7 3" xfId="2427"/>
    <cellStyle name="Walutowy 4 2 7 3 2" xfId="5804"/>
    <cellStyle name="Walutowy 4 2 7 3 3" xfId="9132"/>
    <cellStyle name="Walutowy 4 2 7 4" xfId="2428"/>
    <cellStyle name="Walutowy 4 2 7 4 2" xfId="5805"/>
    <cellStyle name="Walutowy 4 2 7 4 3" xfId="9133"/>
    <cellStyle name="Walutowy 4 2 7 5" xfId="2429"/>
    <cellStyle name="Walutowy 4 2 7 5 2" xfId="5806"/>
    <cellStyle name="Walutowy 4 2 7 5 3" xfId="9134"/>
    <cellStyle name="Walutowy 4 2 7 6" xfId="5799"/>
    <cellStyle name="Walutowy 4 2 7 7" xfId="9127"/>
    <cellStyle name="Walutowy 4 2 8" xfId="2430"/>
    <cellStyle name="Walutowy 4 2 8 2" xfId="2431"/>
    <cellStyle name="Walutowy 4 2 8 2 2" xfId="2432"/>
    <cellStyle name="Walutowy 4 2 8 2 2 2" xfId="5809"/>
    <cellStyle name="Walutowy 4 2 8 2 2 3" xfId="9137"/>
    <cellStyle name="Walutowy 4 2 8 2 3" xfId="2433"/>
    <cellStyle name="Walutowy 4 2 8 2 3 2" xfId="5810"/>
    <cellStyle name="Walutowy 4 2 8 2 3 3" xfId="9138"/>
    <cellStyle name="Walutowy 4 2 8 2 4" xfId="2434"/>
    <cellStyle name="Walutowy 4 2 8 2 4 2" xfId="5811"/>
    <cellStyle name="Walutowy 4 2 8 2 4 3" xfId="9139"/>
    <cellStyle name="Walutowy 4 2 8 2 5" xfId="5808"/>
    <cellStyle name="Walutowy 4 2 8 2 6" xfId="9136"/>
    <cellStyle name="Walutowy 4 2 8 3" xfId="2435"/>
    <cellStyle name="Walutowy 4 2 8 3 2" xfId="5812"/>
    <cellStyle name="Walutowy 4 2 8 3 3" xfId="9140"/>
    <cellStyle name="Walutowy 4 2 8 4" xfId="2436"/>
    <cellStyle name="Walutowy 4 2 8 4 2" xfId="5813"/>
    <cellStyle name="Walutowy 4 2 8 4 3" xfId="9141"/>
    <cellStyle name="Walutowy 4 2 8 5" xfId="2437"/>
    <cellStyle name="Walutowy 4 2 8 5 2" xfId="5814"/>
    <cellStyle name="Walutowy 4 2 8 5 3" xfId="9142"/>
    <cellStyle name="Walutowy 4 2 8 6" xfId="5807"/>
    <cellStyle name="Walutowy 4 2 8 7" xfId="9135"/>
    <cellStyle name="Walutowy 4 2 9" xfId="2438"/>
    <cellStyle name="Walutowy 4 2 9 2" xfId="2439"/>
    <cellStyle name="Walutowy 4 2 9 2 2" xfId="2440"/>
    <cellStyle name="Walutowy 4 2 9 2 2 2" xfId="5817"/>
    <cellStyle name="Walutowy 4 2 9 2 2 3" xfId="9145"/>
    <cellStyle name="Walutowy 4 2 9 2 3" xfId="2441"/>
    <cellStyle name="Walutowy 4 2 9 2 3 2" xfId="5818"/>
    <cellStyle name="Walutowy 4 2 9 2 3 3" xfId="9146"/>
    <cellStyle name="Walutowy 4 2 9 2 4" xfId="2442"/>
    <cellStyle name="Walutowy 4 2 9 2 4 2" xfId="5819"/>
    <cellStyle name="Walutowy 4 2 9 2 4 3" xfId="9147"/>
    <cellStyle name="Walutowy 4 2 9 2 5" xfId="5816"/>
    <cellStyle name="Walutowy 4 2 9 2 6" xfId="9144"/>
    <cellStyle name="Walutowy 4 2 9 3" xfId="2443"/>
    <cellStyle name="Walutowy 4 2 9 3 2" xfId="5820"/>
    <cellStyle name="Walutowy 4 2 9 3 3" xfId="9148"/>
    <cellStyle name="Walutowy 4 2 9 4" xfId="2444"/>
    <cellStyle name="Walutowy 4 2 9 4 2" xfId="5821"/>
    <cellStyle name="Walutowy 4 2 9 4 3" xfId="9149"/>
    <cellStyle name="Walutowy 4 2 9 5" xfId="2445"/>
    <cellStyle name="Walutowy 4 2 9 5 2" xfId="5822"/>
    <cellStyle name="Walutowy 4 2 9 5 3" xfId="9150"/>
    <cellStyle name="Walutowy 4 2 9 6" xfId="5815"/>
    <cellStyle name="Walutowy 4 2 9 7" xfId="9143"/>
    <cellStyle name="Walutowy 4 20" xfId="2446"/>
    <cellStyle name="Walutowy 4 20 2" xfId="5823"/>
    <cellStyle name="Walutowy 4 20 3" xfId="9151"/>
    <cellStyle name="Walutowy 4 21" xfId="2447"/>
    <cellStyle name="Walutowy 4 21 2" xfId="5824"/>
    <cellStyle name="Walutowy 4 21 3" xfId="9152"/>
    <cellStyle name="Walutowy 4 22" xfId="5825"/>
    <cellStyle name="Walutowy 4 22 2" xfId="9153"/>
    <cellStyle name="Walutowy 4 23" xfId="5576"/>
    <cellStyle name="Walutowy 4 24" xfId="8904"/>
    <cellStyle name="Walutowy 4 25" xfId="10117"/>
    <cellStyle name="Walutowy 4 3" xfId="2448"/>
    <cellStyle name="Walutowy 4 3 10" xfId="2449"/>
    <cellStyle name="Walutowy 4 3 10 2" xfId="5827"/>
    <cellStyle name="Walutowy 4 3 10 3" xfId="9155"/>
    <cellStyle name="Walutowy 4 3 11" xfId="2450"/>
    <cellStyle name="Walutowy 4 3 11 2" xfId="5828"/>
    <cellStyle name="Walutowy 4 3 11 3" xfId="9156"/>
    <cellStyle name="Walutowy 4 3 12" xfId="2451"/>
    <cellStyle name="Walutowy 4 3 12 2" xfId="5829"/>
    <cellStyle name="Walutowy 4 3 12 3" xfId="9157"/>
    <cellStyle name="Walutowy 4 3 13" xfId="5826"/>
    <cellStyle name="Walutowy 4 3 14" xfId="9154"/>
    <cellStyle name="Walutowy 4 3 2" xfId="2452"/>
    <cellStyle name="Walutowy 4 3 2 2" xfId="2453"/>
    <cellStyle name="Walutowy 4 3 2 2 2" xfId="2454"/>
    <cellStyle name="Walutowy 4 3 2 2 2 2" xfId="2455"/>
    <cellStyle name="Walutowy 4 3 2 2 2 2 2" xfId="5833"/>
    <cellStyle name="Walutowy 4 3 2 2 2 2 3" xfId="9161"/>
    <cellStyle name="Walutowy 4 3 2 2 2 3" xfId="2456"/>
    <cellStyle name="Walutowy 4 3 2 2 2 3 2" xfId="5834"/>
    <cellStyle name="Walutowy 4 3 2 2 2 3 3" xfId="9162"/>
    <cellStyle name="Walutowy 4 3 2 2 2 4" xfId="2457"/>
    <cellStyle name="Walutowy 4 3 2 2 2 4 2" xfId="5835"/>
    <cellStyle name="Walutowy 4 3 2 2 2 4 3" xfId="9163"/>
    <cellStyle name="Walutowy 4 3 2 2 2 5" xfId="5832"/>
    <cellStyle name="Walutowy 4 3 2 2 2 6" xfId="9160"/>
    <cellStyle name="Walutowy 4 3 2 2 3" xfId="2458"/>
    <cellStyle name="Walutowy 4 3 2 2 3 2" xfId="5836"/>
    <cellStyle name="Walutowy 4 3 2 2 3 3" xfId="9164"/>
    <cellStyle name="Walutowy 4 3 2 2 4" xfId="2459"/>
    <cellStyle name="Walutowy 4 3 2 2 4 2" xfId="5837"/>
    <cellStyle name="Walutowy 4 3 2 2 4 3" xfId="9165"/>
    <cellStyle name="Walutowy 4 3 2 2 5" xfId="2460"/>
    <cellStyle name="Walutowy 4 3 2 2 5 2" xfId="5838"/>
    <cellStyle name="Walutowy 4 3 2 2 5 3" xfId="9166"/>
    <cellStyle name="Walutowy 4 3 2 2 6" xfId="5831"/>
    <cellStyle name="Walutowy 4 3 2 2 7" xfId="9159"/>
    <cellStyle name="Walutowy 4 3 2 3" xfId="2461"/>
    <cellStyle name="Walutowy 4 3 2 3 2" xfId="2462"/>
    <cellStyle name="Walutowy 4 3 2 3 2 2" xfId="2463"/>
    <cellStyle name="Walutowy 4 3 2 3 2 2 2" xfId="5841"/>
    <cellStyle name="Walutowy 4 3 2 3 2 2 3" xfId="9169"/>
    <cellStyle name="Walutowy 4 3 2 3 2 3" xfId="2464"/>
    <cellStyle name="Walutowy 4 3 2 3 2 3 2" xfId="5842"/>
    <cellStyle name="Walutowy 4 3 2 3 2 3 3" xfId="9170"/>
    <cellStyle name="Walutowy 4 3 2 3 2 4" xfId="2465"/>
    <cellStyle name="Walutowy 4 3 2 3 2 4 2" xfId="5843"/>
    <cellStyle name="Walutowy 4 3 2 3 2 4 3" xfId="9171"/>
    <cellStyle name="Walutowy 4 3 2 3 2 5" xfId="5840"/>
    <cellStyle name="Walutowy 4 3 2 3 2 6" xfId="9168"/>
    <cellStyle name="Walutowy 4 3 2 3 3" xfId="2466"/>
    <cellStyle name="Walutowy 4 3 2 3 3 2" xfId="5844"/>
    <cellStyle name="Walutowy 4 3 2 3 3 3" xfId="9172"/>
    <cellStyle name="Walutowy 4 3 2 3 4" xfId="2467"/>
    <cellStyle name="Walutowy 4 3 2 3 4 2" xfId="5845"/>
    <cellStyle name="Walutowy 4 3 2 3 4 3" xfId="9173"/>
    <cellStyle name="Walutowy 4 3 2 3 5" xfId="2468"/>
    <cellStyle name="Walutowy 4 3 2 3 5 2" xfId="5846"/>
    <cellStyle name="Walutowy 4 3 2 3 5 3" xfId="9174"/>
    <cellStyle name="Walutowy 4 3 2 3 6" xfId="5839"/>
    <cellStyle name="Walutowy 4 3 2 3 7" xfId="9167"/>
    <cellStyle name="Walutowy 4 3 2 4" xfId="2469"/>
    <cellStyle name="Walutowy 4 3 2 4 2" xfId="2470"/>
    <cellStyle name="Walutowy 4 3 2 4 2 2" xfId="5848"/>
    <cellStyle name="Walutowy 4 3 2 4 2 3" xfId="9176"/>
    <cellStyle name="Walutowy 4 3 2 4 3" xfId="2471"/>
    <cellStyle name="Walutowy 4 3 2 4 3 2" xfId="5849"/>
    <cellStyle name="Walutowy 4 3 2 4 3 3" xfId="9177"/>
    <cellStyle name="Walutowy 4 3 2 4 4" xfId="2472"/>
    <cellStyle name="Walutowy 4 3 2 4 4 2" xfId="5850"/>
    <cellStyle name="Walutowy 4 3 2 4 4 3" xfId="9178"/>
    <cellStyle name="Walutowy 4 3 2 4 5" xfId="5847"/>
    <cellStyle name="Walutowy 4 3 2 4 6" xfId="9175"/>
    <cellStyle name="Walutowy 4 3 2 5" xfId="2473"/>
    <cellStyle name="Walutowy 4 3 2 5 2" xfId="5851"/>
    <cellStyle name="Walutowy 4 3 2 5 3" xfId="9179"/>
    <cellStyle name="Walutowy 4 3 2 6" xfId="2474"/>
    <cellStyle name="Walutowy 4 3 2 6 2" xfId="5852"/>
    <cellStyle name="Walutowy 4 3 2 6 3" xfId="9180"/>
    <cellStyle name="Walutowy 4 3 2 7" xfId="2475"/>
    <cellStyle name="Walutowy 4 3 2 7 2" xfId="5853"/>
    <cellStyle name="Walutowy 4 3 2 7 3" xfId="9181"/>
    <cellStyle name="Walutowy 4 3 2 8" xfId="5830"/>
    <cellStyle name="Walutowy 4 3 2 9" xfId="9158"/>
    <cellStyle name="Walutowy 4 3 3" xfId="2476"/>
    <cellStyle name="Walutowy 4 3 3 2" xfId="2477"/>
    <cellStyle name="Walutowy 4 3 3 2 2" xfId="2478"/>
    <cellStyle name="Walutowy 4 3 3 2 2 2" xfId="5856"/>
    <cellStyle name="Walutowy 4 3 3 2 2 3" xfId="9184"/>
    <cellStyle name="Walutowy 4 3 3 2 3" xfId="2479"/>
    <cellStyle name="Walutowy 4 3 3 2 3 2" xfId="5857"/>
    <cellStyle name="Walutowy 4 3 3 2 3 3" xfId="9185"/>
    <cellStyle name="Walutowy 4 3 3 2 4" xfId="2480"/>
    <cellStyle name="Walutowy 4 3 3 2 4 2" xfId="5858"/>
    <cellStyle name="Walutowy 4 3 3 2 4 3" xfId="9186"/>
    <cellStyle name="Walutowy 4 3 3 2 5" xfId="5855"/>
    <cellStyle name="Walutowy 4 3 3 2 6" xfId="9183"/>
    <cellStyle name="Walutowy 4 3 3 3" xfId="2481"/>
    <cellStyle name="Walutowy 4 3 3 3 2" xfId="5859"/>
    <cellStyle name="Walutowy 4 3 3 3 3" xfId="9187"/>
    <cellStyle name="Walutowy 4 3 3 4" xfId="2482"/>
    <cellStyle name="Walutowy 4 3 3 4 2" xfId="5860"/>
    <cellStyle name="Walutowy 4 3 3 4 3" xfId="9188"/>
    <cellStyle name="Walutowy 4 3 3 5" xfId="2483"/>
    <cellStyle name="Walutowy 4 3 3 5 2" xfId="5861"/>
    <cellStyle name="Walutowy 4 3 3 5 3" xfId="9189"/>
    <cellStyle name="Walutowy 4 3 3 6" xfId="5854"/>
    <cellStyle name="Walutowy 4 3 3 7" xfId="9182"/>
    <cellStyle name="Walutowy 4 3 4" xfId="2484"/>
    <cellStyle name="Walutowy 4 3 4 2" xfId="2485"/>
    <cellStyle name="Walutowy 4 3 4 2 2" xfId="2486"/>
    <cellStyle name="Walutowy 4 3 4 2 2 2" xfId="5864"/>
    <cellStyle name="Walutowy 4 3 4 2 2 3" xfId="9192"/>
    <cellStyle name="Walutowy 4 3 4 2 3" xfId="2487"/>
    <cellStyle name="Walutowy 4 3 4 2 3 2" xfId="5865"/>
    <cellStyle name="Walutowy 4 3 4 2 3 3" xfId="9193"/>
    <cellStyle name="Walutowy 4 3 4 2 4" xfId="2488"/>
    <cellStyle name="Walutowy 4 3 4 2 4 2" xfId="5866"/>
    <cellStyle name="Walutowy 4 3 4 2 4 3" xfId="9194"/>
    <cellStyle name="Walutowy 4 3 4 2 5" xfId="5863"/>
    <cellStyle name="Walutowy 4 3 4 2 6" xfId="9191"/>
    <cellStyle name="Walutowy 4 3 4 3" xfId="2489"/>
    <cellStyle name="Walutowy 4 3 4 3 2" xfId="5867"/>
    <cellStyle name="Walutowy 4 3 4 3 3" xfId="9195"/>
    <cellStyle name="Walutowy 4 3 4 4" xfId="2490"/>
    <cellStyle name="Walutowy 4 3 4 4 2" xfId="5868"/>
    <cellStyle name="Walutowy 4 3 4 4 3" xfId="9196"/>
    <cellStyle name="Walutowy 4 3 4 5" xfId="2491"/>
    <cellStyle name="Walutowy 4 3 4 5 2" xfId="5869"/>
    <cellStyle name="Walutowy 4 3 4 5 3" xfId="9197"/>
    <cellStyle name="Walutowy 4 3 4 6" xfId="5862"/>
    <cellStyle name="Walutowy 4 3 4 7" xfId="9190"/>
    <cellStyle name="Walutowy 4 3 5" xfId="2492"/>
    <cellStyle name="Walutowy 4 3 5 2" xfId="2493"/>
    <cellStyle name="Walutowy 4 3 5 2 2" xfId="2494"/>
    <cellStyle name="Walutowy 4 3 5 2 2 2" xfId="5872"/>
    <cellStyle name="Walutowy 4 3 5 2 2 3" xfId="9200"/>
    <cellStyle name="Walutowy 4 3 5 2 3" xfId="2495"/>
    <cellStyle name="Walutowy 4 3 5 2 3 2" xfId="5873"/>
    <cellStyle name="Walutowy 4 3 5 2 3 3" xfId="9201"/>
    <cellStyle name="Walutowy 4 3 5 2 4" xfId="2496"/>
    <cellStyle name="Walutowy 4 3 5 2 4 2" xfId="5874"/>
    <cellStyle name="Walutowy 4 3 5 2 4 3" xfId="9202"/>
    <cellStyle name="Walutowy 4 3 5 2 5" xfId="5871"/>
    <cellStyle name="Walutowy 4 3 5 2 6" xfId="9199"/>
    <cellStyle name="Walutowy 4 3 5 3" xfId="2497"/>
    <cellStyle name="Walutowy 4 3 5 3 2" xfId="5875"/>
    <cellStyle name="Walutowy 4 3 5 3 3" xfId="9203"/>
    <cellStyle name="Walutowy 4 3 5 4" xfId="2498"/>
    <cellStyle name="Walutowy 4 3 5 4 2" xfId="5876"/>
    <cellStyle name="Walutowy 4 3 5 4 3" xfId="9204"/>
    <cellStyle name="Walutowy 4 3 5 5" xfId="2499"/>
    <cellStyle name="Walutowy 4 3 5 5 2" xfId="5877"/>
    <cellStyle name="Walutowy 4 3 5 5 3" xfId="9205"/>
    <cellStyle name="Walutowy 4 3 5 6" xfId="5870"/>
    <cellStyle name="Walutowy 4 3 5 7" xfId="9198"/>
    <cellStyle name="Walutowy 4 3 6" xfId="2500"/>
    <cellStyle name="Walutowy 4 3 6 2" xfId="2501"/>
    <cellStyle name="Walutowy 4 3 6 2 2" xfId="2502"/>
    <cellStyle name="Walutowy 4 3 6 2 2 2" xfId="5880"/>
    <cellStyle name="Walutowy 4 3 6 2 2 3" xfId="9208"/>
    <cellStyle name="Walutowy 4 3 6 2 3" xfId="2503"/>
    <cellStyle name="Walutowy 4 3 6 2 3 2" xfId="5881"/>
    <cellStyle name="Walutowy 4 3 6 2 3 3" xfId="9209"/>
    <cellStyle name="Walutowy 4 3 6 2 4" xfId="2504"/>
    <cellStyle name="Walutowy 4 3 6 2 4 2" xfId="5882"/>
    <cellStyle name="Walutowy 4 3 6 2 4 3" xfId="9210"/>
    <cellStyle name="Walutowy 4 3 6 2 5" xfId="5879"/>
    <cellStyle name="Walutowy 4 3 6 2 6" xfId="9207"/>
    <cellStyle name="Walutowy 4 3 6 3" xfId="2505"/>
    <cellStyle name="Walutowy 4 3 6 3 2" xfId="5883"/>
    <cellStyle name="Walutowy 4 3 6 3 3" xfId="9211"/>
    <cellStyle name="Walutowy 4 3 6 4" xfId="2506"/>
    <cellStyle name="Walutowy 4 3 6 4 2" xfId="5884"/>
    <cellStyle name="Walutowy 4 3 6 4 3" xfId="9212"/>
    <cellStyle name="Walutowy 4 3 6 5" xfId="2507"/>
    <cellStyle name="Walutowy 4 3 6 5 2" xfId="5885"/>
    <cellStyle name="Walutowy 4 3 6 5 3" xfId="9213"/>
    <cellStyle name="Walutowy 4 3 6 6" xfId="5878"/>
    <cellStyle name="Walutowy 4 3 6 7" xfId="9206"/>
    <cellStyle name="Walutowy 4 3 7" xfId="2508"/>
    <cellStyle name="Walutowy 4 3 7 2" xfId="2509"/>
    <cellStyle name="Walutowy 4 3 7 2 2" xfId="2510"/>
    <cellStyle name="Walutowy 4 3 7 2 2 2" xfId="5888"/>
    <cellStyle name="Walutowy 4 3 7 2 2 3" xfId="9216"/>
    <cellStyle name="Walutowy 4 3 7 2 3" xfId="2511"/>
    <cellStyle name="Walutowy 4 3 7 2 3 2" xfId="5889"/>
    <cellStyle name="Walutowy 4 3 7 2 3 3" xfId="9217"/>
    <cellStyle name="Walutowy 4 3 7 2 4" xfId="2512"/>
    <cellStyle name="Walutowy 4 3 7 2 4 2" xfId="5890"/>
    <cellStyle name="Walutowy 4 3 7 2 4 3" xfId="9218"/>
    <cellStyle name="Walutowy 4 3 7 2 5" xfId="5887"/>
    <cellStyle name="Walutowy 4 3 7 2 6" xfId="9215"/>
    <cellStyle name="Walutowy 4 3 7 3" xfId="2513"/>
    <cellStyle name="Walutowy 4 3 7 3 2" xfId="5891"/>
    <cellStyle name="Walutowy 4 3 7 3 3" xfId="9219"/>
    <cellStyle name="Walutowy 4 3 7 4" xfId="2514"/>
    <cellStyle name="Walutowy 4 3 7 4 2" xfId="5892"/>
    <cellStyle name="Walutowy 4 3 7 4 3" xfId="9220"/>
    <cellStyle name="Walutowy 4 3 7 5" xfId="2515"/>
    <cellStyle name="Walutowy 4 3 7 5 2" xfId="5893"/>
    <cellStyle name="Walutowy 4 3 7 5 3" xfId="9221"/>
    <cellStyle name="Walutowy 4 3 7 6" xfId="5886"/>
    <cellStyle name="Walutowy 4 3 7 7" xfId="9214"/>
    <cellStyle name="Walutowy 4 3 8" xfId="2516"/>
    <cellStyle name="Walutowy 4 3 8 2" xfId="2517"/>
    <cellStyle name="Walutowy 4 3 8 2 2" xfId="5895"/>
    <cellStyle name="Walutowy 4 3 8 2 3" xfId="9223"/>
    <cellStyle name="Walutowy 4 3 8 3" xfId="2518"/>
    <cellStyle name="Walutowy 4 3 8 3 2" xfId="5896"/>
    <cellStyle name="Walutowy 4 3 8 3 3" xfId="9224"/>
    <cellStyle name="Walutowy 4 3 8 4" xfId="2519"/>
    <cellStyle name="Walutowy 4 3 8 4 2" xfId="5897"/>
    <cellStyle name="Walutowy 4 3 8 4 3" xfId="9225"/>
    <cellStyle name="Walutowy 4 3 8 5" xfId="5894"/>
    <cellStyle name="Walutowy 4 3 8 6" xfId="9222"/>
    <cellStyle name="Walutowy 4 3 9" xfId="2520"/>
    <cellStyle name="Walutowy 4 3 9 2" xfId="2521"/>
    <cellStyle name="Walutowy 4 3 9 2 2" xfId="5899"/>
    <cellStyle name="Walutowy 4 3 9 2 3" xfId="9227"/>
    <cellStyle name="Walutowy 4 3 9 3" xfId="2522"/>
    <cellStyle name="Walutowy 4 3 9 3 2" xfId="5900"/>
    <cellStyle name="Walutowy 4 3 9 3 3" xfId="9228"/>
    <cellStyle name="Walutowy 4 3 9 4" xfId="2523"/>
    <cellStyle name="Walutowy 4 3 9 4 2" xfId="5901"/>
    <cellStyle name="Walutowy 4 3 9 4 3" xfId="9229"/>
    <cellStyle name="Walutowy 4 3 9 5" xfId="5898"/>
    <cellStyle name="Walutowy 4 3 9 6" xfId="9226"/>
    <cellStyle name="Walutowy 4 4" xfId="2524"/>
    <cellStyle name="Walutowy 4 4 10" xfId="2525"/>
    <cellStyle name="Walutowy 4 4 10 2" xfId="5903"/>
    <cellStyle name="Walutowy 4 4 10 3" xfId="9231"/>
    <cellStyle name="Walutowy 4 4 11" xfId="2526"/>
    <cellStyle name="Walutowy 4 4 11 2" xfId="5904"/>
    <cellStyle name="Walutowy 4 4 11 3" xfId="9232"/>
    <cellStyle name="Walutowy 4 4 12" xfId="5902"/>
    <cellStyle name="Walutowy 4 4 13" xfId="9230"/>
    <cellStyle name="Walutowy 4 4 2" xfId="2527"/>
    <cellStyle name="Walutowy 4 4 2 2" xfId="2528"/>
    <cellStyle name="Walutowy 4 4 2 2 2" xfId="2529"/>
    <cellStyle name="Walutowy 4 4 2 2 2 2" xfId="5907"/>
    <cellStyle name="Walutowy 4 4 2 2 2 3" xfId="9235"/>
    <cellStyle name="Walutowy 4 4 2 2 3" xfId="2530"/>
    <cellStyle name="Walutowy 4 4 2 2 3 2" xfId="5908"/>
    <cellStyle name="Walutowy 4 4 2 2 3 3" xfId="9236"/>
    <cellStyle name="Walutowy 4 4 2 2 4" xfId="2531"/>
    <cellStyle name="Walutowy 4 4 2 2 4 2" xfId="5909"/>
    <cellStyle name="Walutowy 4 4 2 2 4 3" xfId="9237"/>
    <cellStyle name="Walutowy 4 4 2 2 5" xfId="5906"/>
    <cellStyle name="Walutowy 4 4 2 2 6" xfId="9234"/>
    <cellStyle name="Walutowy 4 4 2 3" xfId="2532"/>
    <cellStyle name="Walutowy 4 4 2 3 2" xfId="5910"/>
    <cellStyle name="Walutowy 4 4 2 3 3" xfId="9238"/>
    <cellStyle name="Walutowy 4 4 2 4" xfId="2533"/>
    <cellStyle name="Walutowy 4 4 2 4 2" xfId="5911"/>
    <cellStyle name="Walutowy 4 4 2 4 3" xfId="9239"/>
    <cellStyle name="Walutowy 4 4 2 5" xfId="2534"/>
    <cellStyle name="Walutowy 4 4 2 5 2" xfId="5912"/>
    <cellStyle name="Walutowy 4 4 2 5 3" xfId="9240"/>
    <cellStyle name="Walutowy 4 4 2 6" xfId="5905"/>
    <cellStyle name="Walutowy 4 4 2 7" xfId="9233"/>
    <cellStyle name="Walutowy 4 4 3" xfId="2535"/>
    <cellStyle name="Walutowy 4 4 3 2" xfId="2536"/>
    <cellStyle name="Walutowy 4 4 3 2 2" xfId="2537"/>
    <cellStyle name="Walutowy 4 4 3 2 2 2" xfId="5915"/>
    <cellStyle name="Walutowy 4 4 3 2 2 3" xfId="9243"/>
    <cellStyle name="Walutowy 4 4 3 2 3" xfId="2538"/>
    <cellStyle name="Walutowy 4 4 3 2 3 2" xfId="5916"/>
    <cellStyle name="Walutowy 4 4 3 2 3 3" xfId="9244"/>
    <cellStyle name="Walutowy 4 4 3 2 4" xfId="2539"/>
    <cellStyle name="Walutowy 4 4 3 2 4 2" xfId="5917"/>
    <cellStyle name="Walutowy 4 4 3 2 4 3" xfId="9245"/>
    <cellStyle name="Walutowy 4 4 3 2 5" xfId="5914"/>
    <cellStyle name="Walutowy 4 4 3 2 6" xfId="9242"/>
    <cellStyle name="Walutowy 4 4 3 3" xfId="2540"/>
    <cellStyle name="Walutowy 4 4 3 3 2" xfId="5918"/>
    <cellStyle name="Walutowy 4 4 3 3 3" xfId="9246"/>
    <cellStyle name="Walutowy 4 4 3 4" xfId="2541"/>
    <cellStyle name="Walutowy 4 4 3 4 2" xfId="5919"/>
    <cellStyle name="Walutowy 4 4 3 4 3" xfId="9247"/>
    <cellStyle name="Walutowy 4 4 3 5" xfId="2542"/>
    <cellStyle name="Walutowy 4 4 3 5 2" xfId="5920"/>
    <cellStyle name="Walutowy 4 4 3 5 3" xfId="9248"/>
    <cellStyle name="Walutowy 4 4 3 6" xfId="5913"/>
    <cellStyle name="Walutowy 4 4 3 7" xfId="9241"/>
    <cellStyle name="Walutowy 4 4 4" xfId="2543"/>
    <cellStyle name="Walutowy 4 4 4 2" xfId="2544"/>
    <cellStyle name="Walutowy 4 4 4 2 2" xfId="2545"/>
    <cellStyle name="Walutowy 4 4 4 2 2 2" xfId="5923"/>
    <cellStyle name="Walutowy 4 4 4 2 2 3" xfId="9251"/>
    <cellStyle name="Walutowy 4 4 4 2 3" xfId="2546"/>
    <cellStyle name="Walutowy 4 4 4 2 3 2" xfId="5924"/>
    <cellStyle name="Walutowy 4 4 4 2 3 3" xfId="9252"/>
    <cellStyle name="Walutowy 4 4 4 2 4" xfId="2547"/>
    <cellStyle name="Walutowy 4 4 4 2 4 2" xfId="5925"/>
    <cellStyle name="Walutowy 4 4 4 2 4 3" xfId="9253"/>
    <cellStyle name="Walutowy 4 4 4 2 5" xfId="5922"/>
    <cellStyle name="Walutowy 4 4 4 2 6" xfId="9250"/>
    <cellStyle name="Walutowy 4 4 4 3" xfId="2548"/>
    <cellStyle name="Walutowy 4 4 4 3 2" xfId="5926"/>
    <cellStyle name="Walutowy 4 4 4 3 3" xfId="9254"/>
    <cellStyle name="Walutowy 4 4 4 4" xfId="2549"/>
    <cellStyle name="Walutowy 4 4 4 4 2" xfId="5927"/>
    <cellStyle name="Walutowy 4 4 4 4 3" xfId="9255"/>
    <cellStyle name="Walutowy 4 4 4 5" xfId="2550"/>
    <cellStyle name="Walutowy 4 4 4 5 2" xfId="5928"/>
    <cellStyle name="Walutowy 4 4 4 5 3" xfId="9256"/>
    <cellStyle name="Walutowy 4 4 4 6" xfId="5921"/>
    <cellStyle name="Walutowy 4 4 4 7" xfId="9249"/>
    <cellStyle name="Walutowy 4 4 5" xfId="2551"/>
    <cellStyle name="Walutowy 4 4 5 2" xfId="2552"/>
    <cellStyle name="Walutowy 4 4 5 2 2" xfId="2553"/>
    <cellStyle name="Walutowy 4 4 5 2 2 2" xfId="5931"/>
    <cellStyle name="Walutowy 4 4 5 2 2 3" xfId="9259"/>
    <cellStyle name="Walutowy 4 4 5 2 3" xfId="2554"/>
    <cellStyle name="Walutowy 4 4 5 2 3 2" xfId="5932"/>
    <cellStyle name="Walutowy 4 4 5 2 3 3" xfId="9260"/>
    <cellStyle name="Walutowy 4 4 5 2 4" xfId="2555"/>
    <cellStyle name="Walutowy 4 4 5 2 4 2" xfId="5933"/>
    <cellStyle name="Walutowy 4 4 5 2 4 3" xfId="9261"/>
    <cellStyle name="Walutowy 4 4 5 2 5" xfId="5930"/>
    <cellStyle name="Walutowy 4 4 5 2 6" xfId="9258"/>
    <cellStyle name="Walutowy 4 4 5 3" xfId="2556"/>
    <cellStyle name="Walutowy 4 4 5 3 2" xfId="5934"/>
    <cellStyle name="Walutowy 4 4 5 3 3" xfId="9262"/>
    <cellStyle name="Walutowy 4 4 5 4" xfId="2557"/>
    <cellStyle name="Walutowy 4 4 5 4 2" xfId="5935"/>
    <cellStyle name="Walutowy 4 4 5 4 3" xfId="9263"/>
    <cellStyle name="Walutowy 4 4 5 5" xfId="2558"/>
    <cellStyle name="Walutowy 4 4 5 5 2" xfId="5936"/>
    <cellStyle name="Walutowy 4 4 5 5 3" xfId="9264"/>
    <cellStyle name="Walutowy 4 4 5 6" xfId="5929"/>
    <cellStyle name="Walutowy 4 4 5 7" xfId="9257"/>
    <cellStyle name="Walutowy 4 4 6" xfId="2559"/>
    <cellStyle name="Walutowy 4 4 6 2" xfId="2560"/>
    <cellStyle name="Walutowy 4 4 6 2 2" xfId="2561"/>
    <cellStyle name="Walutowy 4 4 6 2 2 2" xfId="5939"/>
    <cellStyle name="Walutowy 4 4 6 2 2 3" xfId="9267"/>
    <cellStyle name="Walutowy 4 4 6 2 3" xfId="2562"/>
    <cellStyle name="Walutowy 4 4 6 2 3 2" xfId="5940"/>
    <cellStyle name="Walutowy 4 4 6 2 3 3" xfId="9268"/>
    <cellStyle name="Walutowy 4 4 6 2 4" xfId="2563"/>
    <cellStyle name="Walutowy 4 4 6 2 4 2" xfId="5941"/>
    <cellStyle name="Walutowy 4 4 6 2 4 3" xfId="9269"/>
    <cellStyle name="Walutowy 4 4 6 2 5" xfId="5938"/>
    <cellStyle name="Walutowy 4 4 6 2 6" xfId="9266"/>
    <cellStyle name="Walutowy 4 4 6 3" xfId="2564"/>
    <cellStyle name="Walutowy 4 4 6 3 2" xfId="5942"/>
    <cellStyle name="Walutowy 4 4 6 3 3" xfId="9270"/>
    <cellStyle name="Walutowy 4 4 6 4" xfId="2565"/>
    <cellStyle name="Walutowy 4 4 6 4 2" xfId="5943"/>
    <cellStyle name="Walutowy 4 4 6 4 3" xfId="9271"/>
    <cellStyle name="Walutowy 4 4 6 5" xfId="2566"/>
    <cellStyle name="Walutowy 4 4 6 5 2" xfId="5944"/>
    <cellStyle name="Walutowy 4 4 6 5 3" xfId="9272"/>
    <cellStyle name="Walutowy 4 4 6 6" xfId="5937"/>
    <cellStyle name="Walutowy 4 4 6 7" xfId="9265"/>
    <cellStyle name="Walutowy 4 4 7" xfId="2567"/>
    <cellStyle name="Walutowy 4 4 7 2" xfId="2568"/>
    <cellStyle name="Walutowy 4 4 7 2 2" xfId="5946"/>
    <cellStyle name="Walutowy 4 4 7 2 3" xfId="9274"/>
    <cellStyle name="Walutowy 4 4 7 3" xfId="2569"/>
    <cellStyle name="Walutowy 4 4 7 3 2" xfId="5947"/>
    <cellStyle name="Walutowy 4 4 7 3 3" xfId="9275"/>
    <cellStyle name="Walutowy 4 4 7 4" xfId="2570"/>
    <cellStyle name="Walutowy 4 4 7 4 2" xfId="5948"/>
    <cellStyle name="Walutowy 4 4 7 4 3" xfId="9276"/>
    <cellStyle name="Walutowy 4 4 7 5" xfId="5945"/>
    <cellStyle name="Walutowy 4 4 7 6" xfId="9273"/>
    <cellStyle name="Walutowy 4 4 8" xfId="2571"/>
    <cellStyle name="Walutowy 4 4 8 2" xfId="2572"/>
    <cellStyle name="Walutowy 4 4 8 2 2" xfId="5950"/>
    <cellStyle name="Walutowy 4 4 8 2 3" xfId="9278"/>
    <cellStyle name="Walutowy 4 4 8 3" xfId="2573"/>
    <cellStyle name="Walutowy 4 4 8 3 2" xfId="5951"/>
    <cellStyle name="Walutowy 4 4 8 3 3" xfId="9279"/>
    <cellStyle name="Walutowy 4 4 8 4" xfId="2574"/>
    <cellStyle name="Walutowy 4 4 8 4 2" xfId="5952"/>
    <cellStyle name="Walutowy 4 4 8 4 3" xfId="9280"/>
    <cellStyle name="Walutowy 4 4 8 5" xfId="5949"/>
    <cellStyle name="Walutowy 4 4 8 6" xfId="9277"/>
    <cellStyle name="Walutowy 4 4 9" xfId="2575"/>
    <cellStyle name="Walutowy 4 4 9 2" xfId="5953"/>
    <cellStyle name="Walutowy 4 4 9 3" xfId="9281"/>
    <cellStyle name="Walutowy 4 5" xfId="2576"/>
    <cellStyle name="Walutowy 4 5 2" xfId="2577"/>
    <cellStyle name="Walutowy 4 5 2 2" xfId="2578"/>
    <cellStyle name="Walutowy 4 5 2 2 2" xfId="5956"/>
    <cellStyle name="Walutowy 4 5 2 2 3" xfId="9284"/>
    <cellStyle name="Walutowy 4 5 2 3" xfId="2579"/>
    <cellStyle name="Walutowy 4 5 2 3 2" xfId="5957"/>
    <cellStyle name="Walutowy 4 5 2 3 3" xfId="9285"/>
    <cellStyle name="Walutowy 4 5 2 4" xfId="2580"/>
    <cellStyle name="Walutowy 4 5 2 4 2" xfId="5958"/>
    <cellStyle name="Walutowy 4 5 2 4 3" xfId="9286"/>
    <cellStyle name="Walutowy 4 5 2 5" xfId="5955"/>
    <cellStyle name="Walutowy 4 5 2 6" xfId="9283"/>
    <cellStyle name="Walutowy 4 5 3" xfId="2581"/>
    <cellStyle name="Walutowy 4 5 3 2" xfId="5959"/>
    <cellStyle name="Walutowy 4 5 3 3" xfId="9287"/>
    <cellStyle name="Walutowy 4 5 4" xfId="2582"/>
    <cellStyle name="Walutowy 4 5 4 2" xfId="5960"/>
    <cellStyle name="Walutowy 4 5 4 3" xfId="9288"/>
    <cellStyle name="Walutowy 4 5 5" xfId="2583"/>
    <cellStyle name="Walutowy 4 5 5 2" xfId="5961"/>
    <cellStyle name="Walutowy 4 5 5 3" xfId="9289"/>
    <cellStyle name="Walutowy 4 5 6" xfId="5954"/>
    <cellStyle name="Walutowy 4 5 7" xfId="9282"/>
    <cellStyle name="Walutowy 4 6" xfId="2584"/>
    <cellStyle name="Walutowy 4 6 2" xfId="2585"/>
    <cellStyle name="Walutowy 4 6 2 2" xfId="2586"/>
    <cellStyle name="Walutowy 4 6 2 2 2" xfId="5964"/>
    <cellStyle name="Walutowy 4 6 2 2 3" xfId="9292"/>
    <cellStyle name="Walutowy 4 6 2 3" xfId="2587"/>
    <cellStyle name="Walutowy 4 6 2 3 2" xfId="5965"/>
    <cellStyle name="Walutowy 4 6 2 3 3" xfId="9293"/>
    <cellStyle name="Walutowy 4 6 2 4" xfId="2588"/>
    <cellStyle name="Walutowy 4 6 2 4 2" xfId="5966"/>
    <cellStyle name="Walutowy 4 6 2 4 3" xfId="9294"/>
    <cellStyle name="Walutowy 4 6 2 5" xfId="5963"/>
    <cellStyle name="Walutowy 4 6 2 6" xfId="9291"/>
    <cellStyle name="Walutowy 4 6 3" xfId="2589"/>
    <cellStyle name="Walutowy 4 6 3 2" xfId="5967"/>
    <cellStyle name="Walutowy 4 6 3 3" xfId="9295"/>
    <cellStyle name="Walutowy 4 6 4" xfId="2590"/>
    <cellStyle name="Walutowy 4 6 4 2" xfId="5968"/>
    <cellStyle name="Walutowy 4 6 4 3" xfId="9296"/>
    <cellStyle name="Walutowy 4 6 5" xfId="2591"/>
    <cellStyle name="Walutowy 4 6 5 2" xfId="5969"/>
    <cellStyle name="Walutowy 4 6 5 3" xfId="9297"/>
    <cellStyle name="Walutowy 4 6 6" xfId="5962"/>
    <cellStyle name="Walutowy 4 6 7" xfId="9290"/>
    <cellStyle name="Walutowy 4 7" xfId="2592"/>
    <cellStyle name="Walutowy 4 7 2" xfId="2593"/>
    <cellStyle name="Walutowy 4 7 2 2" xfId="2594"/>
    <cellStyle name="Walutowy 4 7 2 2 2" xfId="5972"/>
    <cellStyle name="Walutowy 4 7 2 2 3" xfId="9300"/>
    <cellStyle name="Walutowy 4 7 2 3" xfId="2595"/>
    <cellStyle name="Walutowy 4 7 2 3 2" xfId="5973"/>
    <cellStyle name="Walutowy 4 7 2 3 3" xfId="9301"/>
    <cellStyle name="Walutowy 4 7 2 4" xfId="2596"/>
    <cellStyle name="Walutowy 4 7 2 4 2" xfId="5974"/>
    <cellStyle name="Walutowy 4 7 2 4 3" xfId="9302"/>
    <cellStyle name="Walutowy 4 7 2 5" xfId="5971"/>
    <cellStyle name="Walutowy 4 7 2 6" xfId="9299"/>
    <cellStyle name="Walutowy 4 7 3" xfId="2597"/>
    <cellStyle name="Walutowy 4 7 3 2" xfId="5975"/>
    <cellStyle name="Walutowy 4 7 3 3" xfId="9303"/>
    <cellStyle name="Walutowy 4 7 4" xfId="2598"/>
    <cellStyle name="Walutowy 4 7 4 2" xfId="5976"/>
    <cellStyle name="Walutowy 4 7 4 3" xfId="9304"/>
    <cellStyle name="Walutowy 4 7 5" xfId="2599"/>
    <cellStyle name="Walutowy 4 7 5 2" xfId="5977"/>
    <cellStyle name="Walutowy 4 7 5 3" xfId="9305"/>
    <cellStyle name="Walutowy 4 7 6" xfId="5970"/>
    <cellStyle name="Walutowy 4 7 7" xfId="9298"/>
    <cellStyle name="Walutowy 4 8" xfId="2600"/>
    <cellStyle name="Walutowy 4 8 2" xfId="2601"/>
    <cellStyle name="Walutowy 4 8 2 2" xfId="2602"/>
    <cellStyle name="Walutowy 4 8 2 2 2" xfId="5980"/>
    <cellStyle name="Walutowy 4 8 2 2 3" xfId="9308"/>
    <cellStyle name="Walutowy 4 8 2 3" xfId="2603"/>
    <cellStyle name="Walutowy 4 8 2 3 2" xfId="5981"/>
    <cellStyle name="Walutowy 4 8 2 3 3" xfId="9309"/>
    <cellStyle name="Walutowy 4 8 2 4" xfId="2604"/>
    <cellStyle name="Walutowy 4 8 2 4 2" xfId="5982"/>
    <cellStyle name="Walutowy 4 8 2 4 3" xfId="9310"/>
    <cellStyle name="Walutowy 4 8 2 5" xfId="5979"/>
    <cellStyle name="Walutowy 4 8 2 6" xfId="9307"/>
    <cellStyle name="Walutowy 4 8 3" xfId="2605"/>
    <cellStyle name="Walutowy 4 8 3 2" xfId="5983"/>
    <cellStyle name="Walutowy 4 8 3 3" xfId="9311"/>
    <cellStyle name="Walutowy 4 8 4" xfId="2606"/>
    <cellStyle name="Walutowy 4 8 4 2" xfId="5984"/>
    <cellStyle name="Walutowy 4 8 4 3" xfId="9312"/>
    <cellStyle name="Walutowy 4 8 5" xfId="2607"/>
    <cellStyle name="Walutowy 4 8 5 2" xfId="5985"/>
    <cellStyle name="Walutowy 4 8 5 3" xfId="9313"/>
    <cellStyle name="Walutowy 4 8 6" xfId="5978"/>
    <cellStyle name="Walutowy 4 8 7" xfId="9306"/>
    <cellStyle name="Walutowy 4 9" xfId="2608"/>
    <cellStyle name="Walutowy 4 9 2" xfId="2609"/>
    <cellStyle name="Walutowy 4 9 2 2" xfId="2610"/>
    <cellStyle name="Walutowy 4 9 2 2 2" xfId="5988"/>
    <cellStyle name="Walutowy 4 9 2 2 3" xfId="9316"/>
    <cellStyle name="Walutowy 4 9 2 3" xfId="2611"/>
    <cellStyle name="Walutowy 4 9 2 3 2" xfId="5989"/>
    <cellStyle name="Walutowy 4 9 2 3 3" xfId="9317"/>
    <cellStyle name="Walutowy 4 9 2 4" xfId="2612"/>
    <cellStyle name="Walutowy 4 9 2 4 2" xfId="5990"/>
    <cellStyle name="Walutowy 4 9 2 4 3" xfId="9318"/>
    <cellStyle name="Walutowy 4 9 2 5" xfId="5987"/>
    <cellStyle name="Walutowy 4 9 2 6" xfId="9315"/>
    <cellStyle name="Walutowy 4 9 3" xfId="2613"/>
    <cellStyle name="Walutowy 4 9 3 2" xfId="5991"/>
    <cellStyle name="Walutowy 4 9 3 3" xfId="9319"/>
    <cellStyle name="Walutowy 4 9 4" xfId="2614"/>
    <cellStyle name="Walutowy 4 9 4 2" xfId="5992"/>
    <cellStyle name="Walutowy 4 9 4 3" xfId="9320"/>
    <cellStyle name="Walutowy 4 9 5" xfId="2615"/>
    <cellStyle name="Walutowy 4 9 5 2" xfId="5993"/>
    <cellStyle name="Walutowy 4 9 5 3" xfId="9321"/>
    <cellStyle name="Walutowy 4 9 6" xfId="5986"/>
    <cellStyle name="Walutowy 4 9 7" xfId="9314"/>
    <cellStyle name="Walutowy 5" xfId="2616"/>
    <cellStyle name="Walutowy 5 10" xfId="2617"/>
    <cellStyle name="Walutowy 5 10 2" xfId="2618"/>
    <cellStyle name="Walutowy 5 10 2 2" xfId="2619"/>
    <cellStyle name="Walutowy 5 10 2 2 2" xfId="5997"/>
    <cellStyle name="Walutowy 5 10 2 2 3" xfId="9325"/>
    <cellStyle name="Walutowy 5 10 2 3" xfId="2620"/>
    <cellStyle name="Walutowy 5 10 2 3 2" xfId="5998"/>
    <cellStyle name="Walutowy 5 10 2 3 3" xfId="9326"/>
    <cellStyle name="Walutowy 5 10 2 4" xfId="2621"/>
    <cellStyle name="Walutowy 5 10 2 4 2" xfId="5999"/>
    <cellStyle name="Walutowy 5 10 2 4 3" xfId="9327"/>
    <cellStyle name="Walutowy 5 10 2 5" xfId="5996"/>
    <cellStyle name="Walutowy 5 10 2 6" xfId="9324"/>
    <cellStyle name="Walutowy 5 10 3" xfId="2622"/>
    <cellStyle name="Walutowy 5 10 3 2" xfId="6000"/>
    <cellStyle name="Walutowy 5 10 3 3" xfId="9328"/>
    <cellStyle name="Walutowy 5 10 4" xfId="2623"/>
    <cellStyle name="Walutowy 5 10 4 2" xfId="6001"/>
    <cellStyle name="Walutowy 5 10 4 3" xfId="9329"/>
    <cellStyle name="Walutowy 5 10 5" xfId="2624"/>
    <cellStyle name="Walutowy 5 10 5 2" xfId="6002"/>
    <cellStyle name="Walutowy 5 10 5 3" xfId="9330"/>
    <cellStyle name="Walutowy 5 10 6" xfId="5995"/>
    <cellStyle name="Walutowy 5 10 7" xfId="9323"/>
    <cellStyle name="Walutowy 5 11" xfId="2625"/>
    <cellStyle name="Walutowy 5 11 2" xfId="2626"/>
    <cellStyle name="Walutowy 5 11 2 2" xfId="2627"/>
    <cellStyle name="Walutowy 5 11 2 2 2" xfId="6005"/>
    <cellStyle name="Walutowy 5 11 2 2 3" xfId="9333"/>
    <cellStyle name="Walutowy 5 11 2 3" xfId="2628"/>
    <cellStyle name="Walutowy 5 11 2 3 2" xfId="6006"/>
    <cellStyle name="Walutowy 5 11 2 3 3" xfId="9334"/>
    <cellStyle name="Walutowy 5 11 2 4" xfId="2629"/>
    <cellStyle name="Walutowy 5 11 2 4 2" xfId="6007"/>
    <cellStyle name="Walutowy 5 11 2 4 3" xfId="9335"/>
    <cellStyle name="Walutowy 5 11 2 5" xfId="6004"/>
    <cellStyle name="Walutowy 5 11 2 6" xfId="9332"/>
    <cellStyle name="Walutowy 5 11 3" xfId="2630"/>
    <cellStyle name="Walutowy 5 11 3 2" xfId="6008"/>
    <cellStyle name="Walutowy 5 11 3 3" xfId="9336"/>
    <cellStyle name="Walutowy 5 11 4" xfId="2631"/>
    <cellStyle name="Walutowy 5 11 4 2" xfId="6009"/>
    <cellStyle name="Walutowy 5 11 4 3" xfId="9337"/>
    <cellStyle name="Walutowy 5 11 5" xfId="2632"/>
    <cellStyle name="Walutowy 5 11 5 2" xfId="6010"/>
    <cellStyle name="Walutowy 5 11 5 3" xfId="9338"/>
    <cellStyle name="Walutowy 5 11 6" xfId="6003"/>
    <cellStyle name="Walutowy 5 11 7" xfId="9331"/>
    <cellStyle name="Walutowy 5 12" xfId="2633"/>
    <cellStyle name="Walutowy 5 12 2" xfId="2634"/>
    <cellStyle name="Walutowy 5 12 2 2" xfId="2635"/>
    <cellStyle name="Walutowy 5 12 2 2 2" xfId="6013"/>
    <cellStyle name="Walutowy 5 12 2 2 3" xfId="9341"/>
    <cellStyle name="Walutowy 5 12 2 3" xfId="2636"/>
    <cellStyle name="Walutowy 5 12 2 3 2" xfId="6014"/>
    <cellStyle name="Walutowy 5 12 2 3 3" xfId="9342"/>
    <cellStyle name="Walutowy 5 12 2 4" xfId="2637"/>
    <cellStyle name="Walutowy 5 12 2 4 2" xfId="6015"/>
    <cellStyle name="Walutowy 5 12 2 4 3" xfId="9343"/>
    <cellStyle name="Walutowy 5 12 2 5" xfId="6012"/>
    <cellStyle name="Walutowy 5 12 2 6" xfId="9340"/>
    <cellStyle name="Walutowy 5 12 3" xfId="2638"/>
    <cellStyle name="Walutowy 5 12 3 2" xfId="6016"/>
    <cellStyle name="Walutowy 5 12 3 3" xfId="9344"/>
    <cellStyle name="Walutowy 5 12 4" xfId="2639"/>
    <cellStyle name="Walutowy 5 12 4 2" xfId="6017"/>
    <cellStyle name="Walutowy 5 12 4 3" xfId="9345"/>
    <cellStyle name="Walutowy 5 12 5" xfId="2640"/>
    <cellStyle name="Walutowy 5 12 5 2" xfId="6018"/>
    <cellStyle name="Walutowy 5 12 5 3" xfId="9346"/>
    <cellStyle name="Walutowy 5 12 6" xfId="6011"/>
    <cellStyle name="Walutowy 5 12 7" xfId="9339"/>
    <cellStyle name="Walutowy 5 13" xfId="2641"/>
    <cellStyle name="Walutowy 5 13 2" xfId="2642"/>
    <cellStyle name="Walutowy 5 13 2 2" xfId="2643"/>
    <cellStyle name="Walutowy 5 13 2 2 2" xfId="6021"/>
    <cellStyle name="Walutowy 5 13 2 2 3" xfId="9349"/>
    <cellStyle name="Walutowy 5 13 2 3" xfId="2644"/>
    <cellStyle name="Walutowy 5 13 2 3 2" xfId="6022"/>
    <cellStyle name="Walutowy 5 13 2 3 3" xfId="9350"/>
    <cellStyle name="Walutowy 5 13 2 4" xfId="2645"/>
    <cellStyle name="Walutowy 5 13 2 4 2" xfId="6023"/>
    <cellStyle name="Walutowy 5 13 2 4 3" xfId="9351"/>
    <cellStyle name="Walutowy 5 13 2 5" xfId="6020"/>
    <cellStyle name="Walutowy 5 13 2 6" xfId="9348"/>
    <cellStyle name="Walutowy 5 13 3" xfId="2646"/>
    <cellStyle name="Walutowy 5 13 3 2" xfId="6024"/>
    <cellStyle name="Walutowy 5 13 3 3" xfId="9352"/>
    <cellStyle name="Walutowy 5 13 4" xfId="2647"/>
    <cellStyle name="Walutowy 5 13 4 2" xfId="6025"/>
    <cellStyle name="Walutowy 5 13 4 3" xfId="9353"/>
    <cellStyle name="Walutowy 5 13 5" xfId="2648"/>
    <cellStyle name="Walutowy 5 13 5 2" xfId="6026"/>
    <cellStyle name="Walutowy 5 13 5 3" xfId="9354"/>
    <cellStyle name="Walutowy 5 13 6" xfId="6019"/>
    <cellStyle name="Walutowy 5 13 7" xfId="9347"/>
    <cellStyle name="Walutowy 5 14" xfId="2649"/>
    <cellStyle name="Walutowy 5 14 2" xfId="2650"/>
    <cellStyle name="Walutowy 5 14 2 2" xfId="2651"/>
    <cellStyle name="Walutowy 5 14 2 2 2" xfId="6029"/>
    <cellStyle name="Walutowy 5 14 2 2 3" xfId="9357"/>
    <cellStyle name="Walutowy 5 14 2 3" xfId="2652"/>
    <cellStyle name="Walutowy 5 14 2 3 2" xfId="6030"/>
    <cellStyle name="Walutowy 5 14 2 3 3" xfId="9358"/>
    <cellStyle name="Walutowy 5 14 2 4" xfId="2653"/>
    <cellStyle name="Walutowy 5 14 2 4 2" xfId="6031"/>
    <cellStyle name="Walutowy 5 14 2 4 3" xfId="9359"/>
    <cellStyle name="Walutowy 5 14 2 5" xfId="6028"/>
    <cellStyle name="Walutowy 5 14 2 6" xfId="9356"/>
    <cellStyle name="Walutowy 5 14 3" xfId="2654"/>
    <cellStyle name="Walutowy 5 14 3 2" xfId="6032"/>
    <cellStyle name="Walutowy 5 14 3 3" xfId="9360"/>
    <cellStyle name="Walutowy 5 14 4" xfId="2655"/>
    <cellStyle name="Walutowy 5 14 4 2" xfId="6033"/>
    <cellStyle name="Walutowy 5 14 4 3" xfId="9361"/>
    <cellStyle name="Walutowy 5 14 5" xfId="2656"/>
    <cellStyle name="Walutowy 5 14 5 2" xfId="6034"/>
    <cellStyle name="Walutowy 5 14 5 3" xfId="9362"/>
    <cellStyle name="Walutowy 5 14 6" xfId="6027"/>
    <cellStyle name="Walutowy 5 14 7" xfId="9355"/>
    <cellStyle name="Walutowy 5 15" xfId="2657"/>
    <cellStyle name="Walutowy 5 15 2" xfId="2658"/>
    <cellStyle name="Walutowy 5 15 2 2" xfId="6036"/>
    <cellStyle name="Walutowy 5 15 2 3" xfId="9364"/>
    <cellStyle name="Walutowy 5 15 3" xfId="2659"/>
    <cellStyle name="Walutowy 5 15 3 2" xfId="6037"/>
    <cellStyle name="Walutowy 5 15 3 3" xfId="9365"/>
    <cellStyle name="Walutowy 5 15 4" xfId="2660"/>
    <cellStyle name="Walutowy 5 15 4 2" xfId="6038"/>
    <cellStyle name="Walutowy 5 15 4 3" xfId="9366"/>
    <cellStyle name="Walutowy 5 15 5" xfId="6035"/>
    <cellStyle name="Walutowy 5 15 6" xfId="9363"/>
    <cellStyle name="Walutowy 5 16" xfId="2661"/>
    <cellStyle name="Walutowy 5 16 2" xfId="2662"/>
    <cellStyle name="Walutowy 5 16 2 2" xfId="6040"/>
    <cellStyle name="Walutowy 5 16 2 3" xfId="9368"/>
    <cellStyle name="Walutowy 5 16 3" xfId="2663"/>
    <cellStyle name="Walutowy 5 16 3 2" xfId="6041"/>
    <cellStyle name="Walutowy 5 16 3 3" xfId="9369"/>
    <cellStyle name="Walutowy 5 16 4" xfId="2664"/>
    <cellStyle name="Walutowy 5 16 4 2" xfId="6042"/>
    <cellStyle name="Walutowy 5 16 4 3" xfId="9370"/>
    <cellStyle name="Walutowy 5 16 5" xfId="6039"/>
    <cellStyle name="Walutowy 5 16 6" xfId="9367"/>
    <cellStyle name="Walutowy 5 17" xfId="2665"/>
    <cellStyle name="Walutowy 5 17 2" xfId="6043"/>
    <cellStyle name="Walutowy 5 17 3" xfId="9371"/>
    <cellStyle name="Walutowy 5 18" xfId="2666"/>
    <cellStyle name="Walutowy 5 18 2" xfId="6044"/>
    <cellStyle name="Walutowy 5 18 3" xfId="9372"/>
    <cellStyle name="Walutowy 5 19" xfId="2667"/>
    <cellStyle name="Walutowy 5 19 2" xfId="6045"/>
    <cellStyle name="Walutowy 5 19 3" xfId="9373"/>
    <cellStyle name="Walutowy 5 2" xfId="2668"/>
    <cellStyle name="Walutowy 5 2 10" xfId="2669"/>
    <cellStyle name="Walutowy 5 2 10 2" xfId="2670"/>
    <cellStyle name="Walutowy 5 2 10 2 2" xfId="2671"/>
    <cellStyle name="Walutowy 5 2 10 2 2 2" xfId="6049"/>
    <cellStyle name="Walutowy 5 2 10 2 2 3" xfId="9377"/>
    <cellStyle name="Walutowy 5 2 10 2 3" xfId="2672"/>
    <cellStyle name="Walutowy 5 2 10 2 3 2" xfId="6050"/>
    <cellStyle name="Walutowy 5 2 10 2 3 3" xfId="9378"/>
    <cellStyle name="Walutowy 5 2 10 2 4" xfId="2673"/>
    <cellStyle name="Walutowy 5 2 10 2 4 2" xfId="6051"/>
    <cellStyle name="Walutowy 5 2 10 2 4 3" xfId="9379"/>
    <cellStyle name="Walutowy 5 2 10 2 5" xfId="6048"/>
    <cellStyle name="Walutowy 5 2 10 2 6" xfId="9376"/>
    <cellStyle name="Walutowy 5 2 10 3" xfId="2674"/>
    <cellStyle name="Walutowy 5 2 10 3 2" xfId="6052"/>
    <cellStyle name="Walutowy 5 2 10 3 3" xfId="9380"/>
    <cellStyle name="Walutowy 5 2 10 4" xfId="2675"/>
    <cellStyle name="Walutowy 5 2 10 4 2" xfId="6053"/>
    <cellStyle name="Walutowy 5 2 10 4 3" xfId="9381"/>
    <cellStyle name="Walutowy 5 2 10 5" xfId="2676"/>
    <cellStyle name="Walutowy 5 2 10 5 2" xfId="6054"/>
    <cellStyle name="Walutowy 5 2 10 5 3" xfId="9382"/>
    <cellStyle name="Walutowy 5 2 10 6" xfId="6047"/>
    <cellStyle name="Walutowy 5 2 10 7" xfId="9375"/>
    <cellStyle name="Walutowy 5 2 11" xfId="2677"/>
    <cellStyle name="Walutowy 5 2 11 2" xfId="2678"/>
    <cellStyle name="Walutowy 5 2 11 2 2" xfId="2679"/>
    <cellStyle name="Walutowy 5 2 11 2 2 2" xfId="6057"/>
    <cellStyle name="Walutowy 5 2 11 2 2 3" xfId="9385"/>
    <cellStyle name="Walutowy 5 2 11 2 3" xfId="2680"/>
    <cellStyle name="Walutowy 5 2 11 2 3 2" xfId="6058"/>
    <cellStyle name="Walutowy 5 2 11 2 3 3" xfId="9386"/>
    <cellStyle name="Walutowy 5 2 11 2 4" xfId="2681"/>
    <cellStyle name="Walutowy 5 2 11 2 4 2" xfId="6059"/>
    <cellStyle name="Walutowy 5 2 11 2 4 3" xfId="9387"/>
    <cellStyle name="Walutowy 5 2 11 2 5" xfId="6056"/>
    <cellStyle name="Walutowy 5 2 11 2 6" xfId="9384"/>
    <cellStyle name="Walutowy 5 2 11 3" xfId="2682"/>
    <cellStyle name="Walutowy 5 2 11 3 2" xfId="6060"/>
    <cellStyle name="Walutowy 5 2 11 3 3" xfId="9388"/>
    <cellStyle name="Walutowy 5 2 11 4" xfId="2683"/>
    <cellStyle name="Walutowy 5 2 11 4 2" xfId="6061"/>
    <cellStyle name="Walutowy 5 2 11 4 3" xfId="9389"/>
    <cellStyle name="Walutowy 5 2 11 5" xfId="2684"/>
    <cellStyle name="Walutowy 5 2 11 5 2" xfId="6062"/>
    <cellStyle name="Walutowy 5 2 11 5 3" xfId="9390"/>
    <cellStyle name="Walutowy 5 2 11 6" xfId="6055"/>
    <cellStyle name="Walutowy 5 2 11 7" xfId="9383"/>
    <cellStyle name="Walutowy 5 2 12" xfId="2685"/>
    <cellStyle name="Walutowy 5 2 12 2" xfId="2686"/>
    <cellStyle name="Walutowy 5 2 12 2 2" xfId="2687"/>
    <cellStyle name="Walutowy 5 2 12 2 2 2" xfId="6065"/>
    <cellStyle name="Walutowy 5 2 12 2 2 3" xfId="9393"/>
    <cellStyle name="Walutowy 5 2 12 2 3" xfId="2688"/>
    <cellStyle name="Walutowy 5 2 12 2 3 2" xfId="6066"/>
    <cellStyle name="Walutowy 5 2 12 2 3 3" xfId="9394"/>
    <cellStyle name="Walutowy 5 2 12 2 4" xfId="2689"/>
    <cellStyle name="Walutowy 5 2 12 2 4 2" xfId="6067"/>
    <cellStyle name="Walutowy 5 2 12 2 4 3" xfId="9395"/>
    <cellStyle name="Walutowy 5 2 12 2 5" xfId="6064"/>
    <cellStyle name="Walutowy 5 2 12 2 6" xfId="9392"/>
    <cellStyle name="Walutowy 5 2 12 3" xfId="2690"/>
    <cellStyle name="Walutowy 5 2 12 3 2" xfId="6068"/>
    <cellStyle name="Walutowy 5 2 12 3 3" xfId="9396"/>
    <cellStyle name="Walutowy 5 2 12 4" xfId="2691"/>
    <cellStyle name="Walutowy 5 2 12 4 2" xfId="6069"/>
    <cellStyle name="Walutowy 5 2 12 4 3" xfId="9397"/>
    <cellStyle name="Walutowy 5 2 12 5" xfId="2692"/>
    <cellStyle name="Walutowy 5 2 12 5 2" xfId="6070"/>
    <cellStyle name="Walutowy 5 2 12 5 3" xfId="9398"/>
    <cellStyle name="Walutowy 5 2 12 6" xfId="6063"/>
    <cellStyle name="Walutowy 5 2 12 7" xfId="9391"/>
    <cellStyle name="Walutowy 5 2 13" xfId="2693"/>
    <cellStyle name="Walutowy 5 2 13 2" xfId="2694"/>
    <cellStyle name="Walutowy 5 2 13 2 2" xfId="2695"/>
    <cellStyle name="Walutowy 5 2 13 2 2 2" xfId="6073"/>
    <cellStyle name="Walutowy 5 2 13 2 2 3" xfId="9401"/>
    <cellStyle name="Walutowy 5 2 13 2 3" xfId="2696"/>
    <cellStyle name="Walutowy 5 2 13 2 3 2" xfId="6074"/>
    <cellStyle name="Walutowy 5 2 13 2 3 3" xfId="9402"/>
    <cellStyle name="Walutowy 5 2 13 2 4" xfId="2697"/>
    <cellStyle name="Walutowy 5 2 13 2 4 2" xfId="6075"/>
    <cellStyle name="Walutowy 5 2 13 2 4 3" xfId="9403"/>
    <cellStyle name="Walutowy 5 2 13 2 5" xfId="6072"/>
    <cellStyle name="Walutowy 5 2 13 2 6" xfId="9400"/>
    <cellStyle name="Walutowy 5 2 13 3" xfId="2698"/>
    <cellStyle name="Walutowy 5 2 13 3 2" xfId="6076"/>
    <cellStyle name="Walutowy 5 2 13 3 3" xfId="9404"/>
    <cellStyle name="Walutowy 5 2 13 4" xfId="2699"/>
    <cellStyle name="Walutowy 5 2 13 4 2" xfId="6077"/>
    <cellStyle name="Walutowy 5 2 13 4 3" xfId="9405"/>
    <cellStyle name="Walutowy 5 2 13 5" xfId="2700"/>
    <cellStyle name="Walutowy 5 2 13 5 2" xfId="6078"/>
    <cellStyle name="Walutowy 5 2 13 5 3" xfId="9406"/>
    <cellStyle name="Walutowy 5 2 13 6" xfId="6071"/>
    <cellStyle name="Walutowy 5 2 13 7" xfId="9399"/>
    <cellStyle name="Walutowy 5 2 14" xfId="2701"/>
    <cellStyle name="Walutowy 5 2 14 2" xfId="2702"/>
    <cellStyle name="Walutowy 5 2 14 2 2" xfId="6080"/>
    <cellStyle name="Walutowy 5 2 14 2 3" xfId="9408"/>
    <cellStyle name="Walutowy 5 2 14 3" xfId="2703"/>
    <cellStyle name="Walutowy 5 2 14 3 2" xfId="6081"/>
    <cellStyle name="Walutowy 5 2 14 3 3" xfId="9409"/>
    <cellStyle name="Walutowy 5 2 14 4" xfId="2704"/>
    <cellStyle name="Walutowy 5 2 14 4 2" xfId="6082"/>
    <cellStyle name="Walutowy 5 2 14 4 3" xfId="9410"/>
    <cellStyle name="Walutowy 5 2 14 5" xfId="6079"/>
    <cellStyle name="Walutowy 5 2 14 6" xfId="9407"/>
    <cellStyle name="Walutowy 5 2 15" xfId="2705"/>
    <cellStyle name="Walutowy 5 2 15 2" xfId="2706"/>
    <cellStyle name="Walutowy 5 2 15 2 2" xfId="6084"/>
    <cellStyle name="Walutowy 5 2 15 2 3" xfId="9412"/>
    <cellStyle name="Walutowy 5 2 15 3" xfId="2707"/>
    <cellStyle name="Walutowy 5 2 15 3 2" xfId="6085"/>
    <cellStyle name="Walutowy 5 2 15 3 3" xfId="9413"/>
    <cellStyle name="Walutowy 5 2 15 4" xfId="2708"/>
    <cellStyle name="Walutowy 5 2 15 4 2" xfId="6086"/>
    <cellStyle name="Walutowy 5 2 15 4 3" xfId="9414"/>
    <cellStyle name="Walutowy 5 2 15 5" xfId="6083"/>
    <cellStyle name="Walutowy 5 2 15 6" xfId="9411"/>
    <cellStyle name="Walutowy 5 2 16" xfId="2709"/>
    <cellStyle name="Walutowy 5 2 16 2" xfId="6087"/>
    <cellStyle name="Walutowy 5 2 16 3" xfId="9415"/>
    <cellStyle name="Walutowy 5 2 17" xfId="2710"/>
    <cellStyle name="Walutowy 5 2 17 2" xfId="6088"/>
    <cellStyle name="Walutowy 5 2 17 3" xfId="9416"/>
    <cellStyle name="Walutowy 5 2 18" xfId="2711"/>
    <cellStyle name="Walutowy 5 2 18 2" xfId="6089"/>
    <cellStyle name="Walutowy 5 2 18 3" xfId="9417"/>
    <cellStyle name="Walutowy 5 2 19" xfId="6090"/>
    <cellStyle name="Walutowy 5 2 19 2" xfId="9418"/>
    <cellStyle name="Walutowy 5 2 2" xfId="2712"/>
    <cellStyle name="Walutowy 5 2 2 10" xfId="2713"/>
    <cellStyle name="Walutowy 5 2 2 10 2" xfId="6092"/>
    <cellStyle name="Walutowy 5 2 2 10 3" xfId="9420"/>
    <cellStyle name="Walutowy 5 2 2 11" xfId="2714"/>
    <cellStyle name="Walutowy 5 2 2 11 2" xfId="6093"/>
    <cellStyle name="Walutowy 5 2 2 11 3" xfId="9421"/>
    <cellStyle name="Walutowy 5 2 2 12" xfId="6091"/>
    <cellStyle name="Walutowy 5 2 2 13" xfId="9419"/>
    <cellStyle name="Walutowy 5 2 2 2" xfId="2715"/>
    <cellStyle name="Walutowy 5 2 2 2 2" xfId="2716"/>
    <cellStyle name="Walutowy 5 2 2 2 2 2" xfId="2717"/>
    <cellStyle name="Walutowy 5 2 2 2 2 2 2" xfId="6096"/>
    <cellStyle name="Walutowy 5 2 2 2 2 2 3" xfId="9424"/>
    <cellStyle name="Walutowy 5 2 2 2 2 3" xfId="2718"/>
    <cellStyle name="Walutowy 5 2 2 2 2 3 2" xfId="6097"/>
    <cellStyle name="Walutowy 5 2 2 2 2 3 3" xfId="9425"/>
    <cellStyle name="Walutowy 5 2 2 2 2 4" xfId="2719"/>
    <cellStyle name="Walutowy 5 2 2 2 2 4 2" xfId="6098"/>
    <cellStyle name="Walutowy 5 2 2 2 2 4 3" xfId="9426"/>
    <cellStyle name="Walutowy 5 2 2 2 2 5" xfId="6095"/>
    <cellStyle name="Walutowy 5 2 2 2 2 6" xfId="9423"/>
    <cellStyle name="Walutowy 5 2 2 2 3" xfId="2720"/>
    <cellStyle name="Walutowy 5 2 2 2 3 2" xfId="6099"/>
    <cellStyle name="Walutowy 5 2 2 2 3 3" xfId="9427"/>
    <cellStyle name="Walutowy 5 2 2 2 4" xfId="2721"/>
    <cellStyle name="Walutowy 5 2 2 2 4 2" xfId="6100"/>
    <cellStyle name="Walutowy 5 2 2 2 4 3" xfId="9428"/>
    <cellStyle name="Walutowy 5 2 2 2 5" xfId="2722"/>
    <cellStyle name="Walutowy 5 2 2 2 5 2" xfId="6101"/>
    <cellStyle name="Walutowy 5 2 2 2 5 3" xfId="9429"/>
    <cellStyle name="Walutowy 5 2 2 2 6" xfId="6094"/>
    <cellStyle name="Walutowy 5 2 2 2 7" xfId="9422"/>
    <cellStyle name="Walutowy 5 2 2 3" xfId="2723"/>
    <cellStyle name="Walutowy 5 2 2 3 2" xfId="2724"/>
    <cellStyle name="Walutowy 5 2 2 3 2 2" xfId="2725"/>
    <cellStyle name="Walutowy 5 2 2 3 2 2 2" xfId="6104"/>
    <cellStyle name="Walutowy 5 2 2 3 2 2 3" xfId="9432"/>
    <cellStyle name="Walutowy 5 2 2 3 2 3" xfId="2726"/>
    <cellStyle name="Walutowy 5 2 2 3 2 3 2" xfId="6105"/>
    <cellStyle name="Walutowy 5 2 2 3 2 3 3" xfId="9433"/>
    <cellStyle name="Walutowy 5 2 2 3 2 4" xfId="2727"/>
    <cellStyle name="Walutowy 5 2 2 3 2 4 2" xfId="6106"/>
    <cellStyle name="Walutowy 5 2 2 3 2 4 3" xfId="9434"/>
    <cellStyle name="Walutowy 5 2 2 3 2 5" xfId="6103"/>
    <cellStyle name="Walutowy 5 2 2 3 2 6" xfId="9431"/>
    <cellStyle name="Walutowy 5 2 2 3 3" xfId="2728"/>
    <cellStyle name="Walutowy 5 2 2 3 3 2" xfId="6107"/>
    <cellStyle name="Walutowy 5 2 2 3 3 3" xfId="9435"/>
    <cellStyle name="Walutowy 5 2 2 3 4" xfId="2729"/>
    <cellStyle name="Walutowy 5 2 2 3 4 2" xfId="6108"/>
    <cellStyle name="Walutowy 5 2 2 3 4 3" xfId="9436"/>
    <cellStyle name="Walutowy 5 2 2 3 5" xfId="2730"/>
    <cellStyle name="Walutowy 5 2 2 3 5 2" xfId="6109"/>
    <cellStyle name="Walutowy 5 2 2 3 5 3" xfId="9437"/>
    <cellStyle name="Walutowy 5 2 2 3 6" xfId="6102"/>
    <cellStyle name="Walutowy 5 2 2 3 7" xfId="9430"/>
    <cellStyle name="Walutowy 5 2 2 4" xfId="2731"/>
    <cellStyle name="Walutowy 5 2 2 4 2" xfId="2732"/>
    <cellStyle name="Walutowy 5 2 2 4 2 2" xfId="2733"/>
    <cellStyle name="Walutowy 5 2 2 4 2 2 2" xfId="6112"/>
    <cellStyle name="Walutowy 5 2 2 4 2 2 3" xfId="9440"/>
    <cellStyle name="Walutowy 5 2 2 4 2 3" xfId="2734"/>
    <cellStyle name="Walutowy 5 2 2 4 2 3 2" xfId="6113"/>
    <cellStyle name="Walutowy 5 2 2 4 2 3 3" xfId="9441"/>
    <cellStyle name="Walutowy 5 2 2 4 2 4" xfId="2735"/>
    <cellStyle name="Walutowy 5 2 2 4 2 4 2" xfId="6114"/>
    <cellStyle name="Walutowy 5 2 2 4 2 4 3" xfId="9442"/>
    <cellStyle name="Walutowy 5 2 2 4 2 5" xfId="6111"/>
    <cellStyle name="Walutowy 5 2 2 4 2 6" xfId="9439"/>
    <cellStyle name="Walutowy 5 2 2 4 3" xfId="2736"/>
    <cellStyle name="Walutowy 5 2 2 4 3 2" xfId="6115"/>
    <cellStyle name="Walutowy 5 2 2 4 3 3" xfId="9443"/>
    <cellStyle name="Walutowy 5 2 2 4 4" xfId="2737"/>
    <cellStyle name="Walutowy 5 2 2 4 4 2" xfId="6116"/>
    <cellStyle name="Walutowy 5 2 2 4 4 3" xfId="9444"/>
    <cellStyle name="Walutowy 5 2 2 4 5" xfId="2738"/>
    <cellStyle name="Walutowy 5 2 2 4 5 2" xfId="6117"/>
    <cellStyle name="Walutowy 5 2 2 4 5 3" xfId="9445"/>
    <cellStyle name="Walutowy 5 2 2 4 6" xfId="6110"/>
    <cellStyle name="Walutowy 5 2 2 4 7" xfId="9438"/>
    <cellStyle name="Walutowy 5 2 2 5" xfId="2739"/>
    <cellStyle name="Walutowy 5 2 2 5 2" xfId="2740"/>
    <cellStyle name="Walutowy 5 2 2 5 2 2" xfId="2741"/>
    <cellStyle name="Walutowy 5 2 2 5 2 2 2" xfId="6120"/>
    <cellStyle name="Walutowy 5 2 2 5 2 2 3" xfId="9448"/>
    <cellStyle name="Walutowy 5 2 2 5 2 3" xfId="2742"/>
    <cellStyle name="Walutowy 5 2 2 5 2 3 2" xfId="6121"/>
    <cellStyle name="Walutowy 5 2 2 5 2 3 3" xfId="9449"/>
    <cellStyle name="Walutowy 5 2 2 5 2 4" xfId="2743"/>
    <cellStyle name="Walutowy 5 2 2 5 2 4 2" xfId="6122"/>
    <cellStyle name="Walutowy 5 2 2 5 2 4 3" xfId="9450"/>
    <cellStyle name="Walutowy 5 2 2 5 2 5" xfId="6119"/>
    <cellStyle name="Walutowy 5 2 2 5 2 6" xfId="9447"/>
    <cellStyle name="Walutowy 5 2 2 5 3" xfId="2744"/>
    <cellStyle name="Walutowy 5 2 2 5 3 2" xfId="6123"/>
    <cellStyle name="Walutowy 5 2 2 5 3 3" xfId="9451"/>
    <cellStyle name="Walutowy 5 2 2 5 4" xfId="2745"/>
    <cellStyle name="Walutowy 5 2 2 5 4 2" xfId="6124"/>
    <cellStyle name="Walutowy 5 2 2 5 4 3" xfId="9452"/>
    <cellStyle name="Walutowy 5 2 2 5 5" xfId="2746"/>
    <cellStyle name="Walutowy 5 2 2 5 5 2" xfId="6125"/>
    <cellStyle name="Walutowy 5 2 2 5 5 3" xfId="9453"/>
    <cellStyle name="Walutowy 5 2 2 5 6" xfId="6118"/>
    <cellStyle name="Walutowy 5 2 2 5 7" xfId="9446"/>
    <cellStyle name="Walutowy 5 2 2 6" xfId="2747"/>
    <cellStyle name="Walutowy 5 2 2 6 2" xfId="2748"/>
    <cellStyle name="Walutowy 5 2 2 6 2 2" xfId="2749"/>
    <cellStyle name="Walutowy 5 2 2 6 2 2 2" xfId="6128"/>
    <cellStyle name="Walutowy 5 2 2 6 2 2 3" xfId="9456"/>
    <cellStyle name="Walutowy 5 2 2 6 2 3" xfId="2750"/>
    <cellStyle name="Walutowy 5 2 2 6 2 3 2" xfId="6129"/>
    <cellStyle name="Walutowy 5 2 2 6 2 3 3" xfId="9457"/>
    <cellStyle name="Walutowy 5 2 2 6 2 4" xfId="2751"/>
    <cellStyle name="Walutowy 5 2 2 6 2 4 2" xfId="6130"/>
    <cellStyle name="Walutowy 5 2 2 6 2 4 3" xfId="9458"/>
    <cellStyle name="Walutowy 5 2 2 6 2 5" xfId="6127"/>
    <cellStyle name="Walutowy 5 2 2 6 2 6" xfId="9455"/>
    <cellStyle name="Walutowy 5 2 2 6 3" xfId="2752"/>
    <cellStyle name="Walutowy 5 2 2 6 3 2" xfId="6131"/>
    <cellStyle name="Walutowy 5 2 2 6 3 3" xfId="9459"/>
    <cellStyle name="Walutowy 5 2 2 6 4" xfId="2753"/>
    <cellStyle name="Walutowy 5 2 2 6 4 2" xfId="6132"/>
    <cellStyle name="Walutowy 5 2 2 6 4 3" xfId="9460"/>
    <cellStyle name="Walutowy 5 2 2 6 5" xfId="2754"/>
    <cellStyle name="Walutowy 5 2 2 6 5 2" xfId="6133"/>
    <cellStyle name="Walutowy 5 2 2 6 5 3" xfId="9461"/>
    <cellStyle name="Walutowy 5 2 2 6 6" xfId="6126"/>
    <cellStyle name="Walutowy 5 2 2 6 7" xfId="9454"/>
    <cellStyle name="Walutowy 5 2 2 7" xfId="2755"/>
    <cellStyle name="Walutowy 5 2 2 7 2" xfId="2756"/>
    <cellStyle name="Walutowy 5 2 2 7 2 2" xfId="6135"/>
    <cellStyle name="Walutowy 5 2 2 7 2 3" xfId="9463"/>
    <cellStyle name="Walutowy 5 2 2 7 3" xfId="2757"/>
    <cellStyle name="Walutowy 5 2 2 7 3 2" xfId="6136"/>
    <cellStyle name="Walutowy 5 2 2 7 3 3" xfId="9464"/>
    <cellStyle name="Walutowy 5 2 2 7 4" xfId="2758"/>
    <cellStyle name="Walutowy 5 2 2 7 4 2" xfId="6137"/>
    <cellStyle name="Walutowy 5 2 2 7 4 3" xfId="9465"/>
    <cellStyle name="Walutowy 5 2 2 7 5" xfId="6134"/>
    <cellStyle name="Walutowy 5 2 2 7 6" xfId="9462"/>
    <cellStyle name="Walutowy 5 2 2 8" xfId="2759"/>
    <cellStyle name="Walutowy 5 2 2 8 2" xfId="2760"/>
    <cellStyle name="Walutowy 5 2 2 8 2 2" xfId="6139"/>
    <cellStyle name="Walutowy 5 2 2 8 2 3" xfId="9467"/>
    <cellStyle name="Walutowy 5 2 2 8 3" xfId="2761"/>
    <cellStyle name="Walutowy 5 2 2 8 3 2" xfId="6140"/>
    <cellStyle name="Walutowy 5 2 2 8 3 3" xfId="9468"/>
    <cellStyle name="Walutowy 5 2 2 8 4" xfId="2762"/>
    <cellStyle name="Walutowy 5 2 2 8 4 2" xfId="6141"/>
    <cellStyle name="Walutowy 5 2 2 8 4 3" xfId="9469"/>
    <cellStyle name="Walutowy 5 2 2 8 5" xfId="6138"/>
    <cellStyle name="Walutowy 5 2 2 8 6" xfId="9466"/>
    <cellStyle name="Walutowy 5 2 2 9" xfId="2763"/>
    <cellStyle name="Walutowy 5 2 2 9 2" xfId="6142"/>
    <cellStyle name="Walutowy 5 2 2 9 3" xfId="9470"/>
    <cellStyle name="Walutowy 5 2 20" xfId="6046"/>
    <cellStyle name="Walutowy 5 2 21" xfId="9374"/>
    <cellStyle name="Walutowy 5 2 22" xfId="10129"/>
    <cellStyle name="Walutowy 5 2 3" xfId="2764"/>
    <cellStyle name="Walutowy 5 2 3 10" xfId="6143"/>
    <cellStyle name="Walutowy 5 2 3 11" xfId="9471"/>
    <cellStyle name="Walutowy 5 2 3 2" xfId="2765"/>
    <cellStyle name="Walutowy 5 2 3 2 2" xfId="2766"/>
    <cellStyle name="Walutowy 5 2 3 2 2 2" xfId="2767"/>
    <cellStyle name="Walutowy 5 2 3 2 2 2 2" xfId="6146"/>
    <cellStyle name="Walutowy 5 2 3 2 2 2 3" xfId="9474"/>
    <cellStyle name="Walutowy 5 2 3 2 2 3" xfId="2768"/>
    <cellStyle name="Walutowy 5 2 3 2 2 3 2" xfId="6147"/>
    <cellStyle name="Walutowy 5 2 3 2 2 3 3" xfId="9475"/>
    <cellStyle name="Walutowy 5 2 3 2 2 4" xfId="2769"/>
    <cellStyle name="Walutowy 5 2 3 2 2 4 2" xfId="6148"/>
    <cellStyle name="Walutowy 5 2 3 2 2 4 3" xfId="9476"/>
    <cellStyle name="Walutowy 5 2 3 2 2 5" xfId="6145"/>
    <cellStyle name="Walutowy 5 2 3 2 2 6" xfId="9473"/>
    <cellStyle name="Walutowy 5 2 3 2 3" xfId="2770"/>
    <cellStyle name="Walutowy 5 2 3 2 3 2" xfId="6149"/>
    <cellStyle name="Walutowy 5 2 3 2 3 3" xfId="9477"/>
    <cellStyle name="Walutowy 5 2 3 2 4" xfId="2771"/>
    <cellStyle name="Walutowy 5 2 3 2 4 2" xfId="6150"/>
    <cellStyle name="Walutowy 5 2 3 2 4 3" xfId="9478"/>
    <cellStyle name="Walutowy 5 2 3 2 5" xfId="2772"/>
    <cellStyle name="Walutowy 5 2 3 2 5 2" xfId="6151"/>
    <cellStyle name="Walutowy 5 2 3 2 5 3" xfId="9479"/>
    <cellStyle name="Walutowy 5 2 3 2 6" xfId="6144"/>
    <cellStyle name="Walutowy 5 2 3 2 7" xfId="9472"/>
    <cellStyle name="Walutowy 5 2 3 3" xfId="2773"/>
    <cellStyle name="Walutowy 5 2 3 3 2" xfId="2774"/>
    <cellStyle name="Walutowy 5 2 3 3 2 2" xfId="2775"/>
    <cellStyle name="Walutowy 5 2 3 3 2 2 2" xfId="6154"/>
    <cellStyle name="Walutowy 5 2 3 3 2 2 3" xfId="9482"/>
    <cellStyle name="Walutowy 5 2 3 3 2 3" xfId="2776"/>
    <cellStyle name="Walutowy 5 2 3 3 2 3 2" xfId="6155"/>
    <cellStyle name="Walutowy 5 2 3 3 2 3 3" xfId="9483"/>
    <cellStyle name="Walutowy 5 2 3 3 2 4" xfId="2777"/>
    <cellStyle name="Walutowy 5 2 3 3 2 4 2" xfId="6156"/>
    <cellStyle name="Walutowy 5 2 3 3 2 4 3" xfId="9484"/>
    <cellStyle name="Walutowy 5 2 3 3 2 5" xfId="6153"/>
    <cellStyle name="Walutowy 5 2 3 3 2 6" xfId="9481"/>
    <cellStyle name="Walutowy 5 2 3 3 3" xfId="2778"/>
    <cellStyle name="Walutowy 5 2 3 3 3 2" xfId="6157"/>
    <cellStyle name="Walutowy 5 2 3 3 3 3" xfId="9485"/>
    <cellStyle name="Walutowy 5 2 3 3 4" xfId="2779"/>
    <cellStyle name="Walutowy 5 2 3 3 4 2" xfId="6158"/>
    <cellStyle name="Walutowy 5 2 3 3 4 3" xfId="9486"/>
    <cellStyle name="Walutowy 5 2 3 3 5" xfId="2780"/>
    <cellStyle name="Walutowy 5 2 3 3 5 2" xfId="6159"/>
    <cellStyle name="Walutowy 5 2 3 3 5 3" xfId="9487"/>
    <cellStyle name="Walutowy 5 2 3 3 6" xfId="6152"/>
    <cellStyle name="Walutowy 5 2 3 3 7" xfId="9480"/>
    <cellStyle name="Walutowy 5 2 3 4" xfId="2781"/>
    <cellStyle name="Walutowy 5 2 3 4 2" xfId="2782"/>
    <cellStyle name="Walutowy 5 2 3 4 2 2" xfId="2783"/>
    <cellStyle name="Walutowy 5 2 3 4 2 2 2" xfId="6162"/>
    <cellStyle name="Walutowy 5 2 3 4 2 2 3" xfId="9490"/>
    <cellStyle name="Walutowy 5 2 3 4 2 3" xfId="2784"/>
    <cellStyle name="Walutowy 5 2 3 4 2 3 2" xfId="6163"/>
    <cellStyle name="Walutowy 5 2 3 4 2 3 3" xfId="9491"/>
    <cellStyle name="Walutowy 5 2 3 4 2 4" xfId="2785"/>
    <cellStyle name="Walutowy 5 2 3 4 2 4 2" xfId="6164"/>
    <cellStyle name="Walutowy 5 2 3 4 2 4 3" xfId="9492"/>
    <cellStyle name="Walutowy 5 2 3 4 2 5" xfId="6161"/>
    <cellStyle name="Walutowy 5 2 3 4 2 6" xfId="9489"/>
    <cellStyle name="Walutowy 5 2 3 4 3" xfId="2786"/>
    <cellStyle name="Walutowy 5 2 3 4 3 2" xfId="6165"/>
    <cellStyle name="Walutowy 5 2 3 4 3 3" xfId="9493"/>
    <cellStyle name="Walutowy 5 2 3 4 4" xfId="2787"/>
    <cellStyle name="Walutowy 5 2 3 4 4 2" xfId="6166"/>
    <cellStyle name="Walutowy 5 2 3 4 4 3" xfId="9494"/>
    <cellStyle name="Walutowy 5 2 3 4 5" xfId="2788"/>
    <cellStyle name="Walutowy 5 2 3 4 5 2" xfId="6167"/>
    <cellStyle name="Walutowy 5 2 3 4 5 3" xfId="9495"/>
    <cellStyle name="Walutowy 5 2 3 4 6" xfId="6160"/>
    <cellStyle name="Walutowy 5 2 3 4 7" xfId="9488"/>
    <cellStyle name="Walutowy 5 2 3 5" xfId="2789"/>
    <cellStyle name="Walutowy 5 2 3 5 2" xfId="2790"/>
    <cellStyle name="Walutowy 5 2 3 5 2 2" xfId="6169"/>
    <cellStyle name="Walutowy 5 2 3 5 2 3" xfId="9497"/>
    <cellStyle name="Walutowy 5 2 3 5 3" xfId="2791"/>
    <cellStyle name="Walutowy 5 2 3 5 3 2" xfId="6170"/>
    <cellStyle name="Walutowy 5 2 3 5 3 3" xfId="9498"/>
    <cellStyle name="Walutowy 5 2 3 5 4" xfId="2792"/>
    <cellStyle name="Walutowy 5 2 3 5 4 2" xfId="6171"/>
    <cellStyle name="Walutowy 5 2 3 5 4 3" xfId="9499"/>
    <cellStyle name="Walutowy 5 2 3 5 5" xfId="6168"/>
    <cellStyle name="Walutowy 5 2 3 5 6" xfId="9496"/>
    <cellStyle name="Walutowy 5 2 3 6" xfId="2793"/>
    <cellStyle name="Walutowy 5 2 3 6 2" xfId="2794"/>
    <cellStyle name="Walutowy 5 2 3 6 2 2" xfId="6173"/>
    <cellStyle name="Walutowy 5 2 3 6 2 3" xfId="9501"/>
    <cellStyle name="Walutowy 5 2 3 6 3" xfId="2795"/>
    <cellStyle name="Walutowy 5 2 3 6 3 2" xfId="6174"/>
    <cellStyle name="Walutowy 5 2 3 6 3 3" xfId="9502"/>
    <cellStyle name="Walutowy 5 2 3 6 4" xfId="2796"/>
    <cellStyle name="Walutowy 5 2 3 6 4 2" xfId="6175"/>
    <cellStyle name="Walutowy 5 2 3 6 4 3" xfId="9503"/>
    <cellStyle name="Walutowy 5 2 3 6 5" xfId="6172"/>
    <cellStyle name="Walutowy 5 2 3 6 6" xfId="9500"/>
    <cellStyle name="Walutowy 5 2 3 7" xfId="2797"/>
    <cellStyle name="Walutowy 5 2 3 7 2" xfId="6176"/>
    <cellStyle name="Walutowy 5 2 3 7 3" xfId="9504"/>
    <cellStyle name="Walutowy 5 2 3 8" xfId="2798"/>
    <cellStyle name="Walutowy 5 2 3 8 2" xfId="6177"/>
    <cellStyle name="Walutowy 5 2 3 8 3" xfId="9505"/>
    <cellStyle name="Walutowy 5 2 3 9" xfId="2799"/>
    <cellStyle name="Walutowy 5 2 3 9 2" xfId="6178"/>
    <cellStyle name="Walutowy 5 2 3 9 3" xfId="9506"/>
    <cellStyle name="Walutowy 5 2 4" xfId="2800"/>
    <cellStyle name="Walutowy 5 2 4 2" xfId="2801"/>
    <cellStyle name="Walutowy 5 2 4 2 2" xfId="2802"/>
    <cellStyle name="Walutowy 5 2 4 2 2 2" xfId="6181"/>
    <cellStyle name="Walutowy 5 2 4 2 2 3" xfId="9509"/>
    <cellStyle name="Walutowy 5 2 4 2 3" xfId="2803"/>
    <cellStyle name="Walutowy 5 2 4 2 3 2" xfId="6182"/>
    <cellStyle name="Walutowy 5 2 4 2 3 3" xfId="9510"/>
    <cellStyle name="Walutowy 5 2 4 2 4" xfId="2804"/>
    <cellStyle name="Walutowy 5 2 4 2 4 2" xfId="6183"/>
    <cellStyle name="Walutowy 5 2 4 2 4 3" xfId="9511"/>
    <cellStyle name="Walutowy 5 2 4 2 5" xfId="6180"/>
    <cellStyle name="Walutowy 5 2 4 2 6" xfId="9508"/>
    <cellStyle name="Walutowy 5 2 4 3" xfId="2805"/>
    <cellStyle name="Walutowy 5 2 4 3 2" xfId="6184"/>
    <cellStyle name="Walutowy 5 2 4 3 3" xfId="9512"/>
    <cellStyle name="Walutowy 5 2 4 4" xfId="2806"/>
    <cellStyle name="Walutowy 5 2 4 4 2" xfId="6185"/>
    <cellStyle name="Walutowy 5 2 4 4 3" xfId="9513"/>
    <cellStyle name="Walutowy 5 2 4 5" xfId="2807"/>
    <cellStyle name="Walutowy 5 2 4 5 2" xfId="6186"/>
    <cellStyle name="Walutowy 5 2 4 5 3" xfId="9514"/>
    <cellStyle name="Walutowy 5 2 4 6" xfId="6179"/>
    <cellStyle name="Walutowy 5 2 4 7" xfId="9507"/>
    <cellStyle name="Walutowy 5 2 5" xfId="2808"/>
    <cellStyle name="Walutowy 5 2 5 2" xfId="2809"/>
    <cellStyle name="Walutowy 5 2 5 2 2" xfId="2810"/>
    <cellStyle name="Walutowy 5 2 5 2 2 2" xfId="6189"/>
    <cellStyle name="Walutowy 5 2 5 2 2 3" xfId="9517"/>
    <cellStyle name="Walutowy 5 2 5 2 3" xfId="2811"/>
    <cellStyle name="Walutowy 5 2 5 2 3 2" xfId="6190"/>
    <cellStyle name="Walutowy 5 2 5 2 3 3" xfId="9518"/>
    <cellStyle name="Walutowy 5 2 5 2 4" xfId="2812"/>
    <cellStyle name="Walutowy 5 2 5 2 4 2" xfId="6191"/>
    <cellStyle name="Walutowy 5 2 5 2 4 3" xfId="9519"/>
    <cellStyle name="Walutowy 5 2 5 2 5" xfId="6188"/>
    <cellStyle name="Walutowy 5 2 5 2 6" xfId="9516"/>
    <cellStyle name="Walutowy 5 2 5 3" xfId="2813"/>
    <cellStyle name="Walutowy 5 2 5 3 2" xfId="6192"/>
    <cellStyle name="Walutowy 5 2 5 3 3" xfId="9520"/>
    <cellStyle name="Walutowy 5 2 5 4" xfId="2814"/>
    <cellStyle name="Walutowy 5 2 5 4 2" xfId="6193"/>
    <cellStyle name="Walutowy 5 2 5 4 3" xfId="9521"/>
    <cellStyle name="Walutowy 5 2 5 5" xfId="2815"/>
    <cellStyle name="Walutowy 5 2 5 5 2" xfId="6194"/>
    <cellStyle name="Walutowy 5 2 5 5 3" xfId="9522"/>
    <cellStyle name="Walutowy 5 2 5 6" xfId="6187"/>
    <cellStyle name="Walutowy 5 2 5 7" xfId="9515"/>
    <cellStyle name="Walutowy 5 2 6" xfId="2816"/>
    <cellStyle name="Walutowy 5 2 6 2" xfId="2817"/>
    <cellStyle name="Walutowy 5 2 6 2 2" xfId="2818"/>
    <cellStyle name="Walutowy 5 2 6 2 2 2" xfId="6197"/>
    <cellStyle name="Walutowy 5 2 6 2 2 3" xfId="9525"/>
    <cellStyle name="Walutowy 5 2 6 2 3" xfId="2819"/>
    <cellStyle name="Walutowy 5 2 6 2 3 2" xfId="6198"/>
    <cellStyle name="Walutowy 5 2 6 2 3 3" xfId="9526"/>
    <cellStyle name="Walutowy 5 2 6 2 4" xfId="2820"/>
    <cellStyle name="Walutowy 5 2 6 2 4 2" xfId="6199"/>
    <cellStyle name="Walutowy 5 2 6 2 4 3" xfId="9527"/>
    <cellStyle name="Walutowy 5 2 6 2 5" xfId="6196"/>
    <cellStyle name="Walutowy 5 2 6 2 6" xfId="9524"/>
    <cellStyle name="Walutowy 5 2 6 3" xfId="2821"/>
    <cellStyle name="Walutowy 5 2 6 3 2" xfId="6200"/>
    <cellStyle name="Walutowy 5 2 6 3 3" xfId="9528"/>
    <cellStyle name="Walutowy 5 2 6 4" xfId="2822"/>
    <cellStyle name="Walutowy 5 2 6 4 2" xfId="6201"/>
    <cellStyle name="Walutowy 5 2 6 4 3" xfId="9529"/>
    <cellStyle name="Walutowy 5 2 6 5" xfId="2823"/>
    <cellStyle name="Walutowy 5 2 6 5 2" xfId="6202"/>
    <cellStyle name="Walutowy 5 2 6 5 3" xfId="9530"/>
    <cellStyle name="Walutowy 5 2 6 6" xfId="6195"/>
    <cellStyle name="Walutowy 5 2 6 7" xfId="9523"/>
    <cellStyle name="Walutowy 5 2 7" xfId="2824"/>
    <cellStyle name="Walutowy 5 2 7 2" xfId="2825"/>
    <cellStyle name="Walutowy 5 2 7 2 2" xfId="2826"/>
    <cellStyle name="Walutowy 5 2 7 2 2 2" xfId="6205"/>
    <cellStyle name="Walutowy 5 2 7 2 2 3" xfId="9533"/>
    <cellStyle name="Walutowy 5 2 7 2 3" xfId="2827"/>
    <cellStyle name="Walutowy 5 2 7 2 3 2" xfId="6206"/>
    <cellStyle name="Walutowy 5 2 7 2 3 3" xfId="9534"/>
    <cellStyle name="Walutowy 5 2 7 2 4" xfId="2828"/>
    <cellStyle name="Walutowy 5 2 7 2 4 2" xfId="6207"/>
    <cellStyle name="Walutowy 5 2 7 2 4 3" xfId="9535"/>
    <cellStyle name="Walutowy 5 2 7 2 5" xfId="6204"/>
    <cellStyle name="Walutowy 5 2 7 2 6" xfId="9532"/>
    <cellStyle name="Walutowy 5 2 7 3" xfId="2829"/>
    <cellStyle name="Walutowy 5 2 7 3 2" xfId="6208"/>
    <cellStyle name="Walutowy 5 2 7 3 3" xfId="9536"/>
    <cellStyle name="Walutowy 5 2 7 4" xfId="2830"/>
    <cellStyle name="Walutowy 5 2 7 4 2" xfId="6209"/>
    <cellStyle name="Walutowy 5 2 7 4 3" xfId="9537"/>
    <cellStyle name="Walutowy 5 2 7 5" xfId="2831"/>
    <cellStyle name="Walutowy 5 2 7 5 2" xfId="6210"/>
    <cellStyle name="Walutowy 5 2 7 5 3" xfId="9538"/>
    <cellStyle name="Walutowy 5 2 7 6" xfId="6203"/>
    <cellStyle name="Walutowy 5 2 7 7" xfId="9531"/>
    <cellStyle name="Walutowy 5 2 8" xfId="2832"/>
    <cellStyle name="Walutowy 5 2 8 2" xfId="2833"/>
    <cellStyle name="Walutowy 5 2 8 2 2" xfId="2834"/>
    <cellStyle name="Walutowy 5 2 8 2 2 2" xfId="6213"/>
    <cellStyle name="Walutowy 5 2 8 2 2 3" xfId="9541"/>
    <cellStyle name="Walutowy 5 2 8 2 3" xfId="2835"/>
    <cellStyle name="Walutowy 5 2 8 2 3 2" xfId="6214"/>
    <cellStyle name="Walutowy 5 2 8 2 3 3" xfId="9542"/>
    <cellStyle name="Walutowy 5 2 8 2 4" xfId="2836"/>
    <cellStyle name="Walutowy 5 2 8 2 4 2" xfId="6215"/>
    <cellStyle name="Walutowy 5 2 8 2 4 3" xfId="9543"/>
    <cellStyle name="Walutowy 5 2 8 2 5" xfId="6212"/>
    <cellStyle name="Walutowy 5 2 8 2 6" xfId="9540"/>
    <cellStyle name="Walutowy 5 2 8 3" xfId="2837"/>
    <cellStyle name="Walutowy 5 2 8 3 2" xfId="6216"/>
    <cellStyle name="Walutowy 5 2 8 3 3" xfId="9544"/>
    <cellStyle name="Walutowy 5 2 8 4" xfId="2838"/>
    <cellStyle name="Walutowy 5 2 8 4 2" xfId="6217"/>
    <cellStyle name="Walutowy 5 2 8 4 3" xfId="9545"/>
    <cellStyle name="Walutowy 5 2 8 5" xfId="2839"/>
    <cellStyle name="Walutowy 5 2 8 5 2" xfId="6218"/>
    <cellStyle name="Walutowy 5 2 8 5 3" xfId="9546"/>
    <cellStyle name="Walutowy 5 2 8 6" xfId="6211"/>
    <cellStyle name="Walutowy 5 2 8 7" xfId="9539"/>
    <cellStyle name="Walutowy 5 2 9" xfId="2840"/>
    <cellStyle name="Walutowy 5 2 9 2" xfId="2841"/>
    <cellStyle name="Walutowy 5 2 9 2 2" xfId="2842"/>
    <cellStyle name="Walutowy 5 2 9 2 2 2" xfId="6221"/>
    <cellStyle name="Walutowy 5 2 9 2 2 3" xfId="9549"/>
    <cellStyle name="Walutowy 5 2 9 2 3" xfId="2843"/>
    <cellStyle name="Walutowy 5 2 9 2 3 2" xfId="6222"/>
    <cellStyle name="Walutowy 5 2 9 2 3 3" xfId="9550"/>
    <cellStyle name="Walutowy 5 2 9 2 4" xfId="2844"/>
    <cellStyle name="Walutowy 5 2 9 2 4 2" xfId="6223"/>
    <cellStyle name="Walutowy 5 2 9 2 4 3" xfId="9551"/>
    <cellStyle name="Walutowy 5 2 9 2 5" xfId="6220"/>
    <cellStyle name="Walutowy 5 2 9 2 6" xfId="9548"/>
    <cellStyle name="Walutowy 5 2 9 3" xfId="2845"/>
    <cellStyle name="Walutowy 5 2 9 3 2" xfId="6224"/>
    <cellStyle name="Walutowy 5 2 9 3 3" xfId="9552"/>
    <cellStyle name="Walutowy 5 2 9 4" xfId="2846"/>
    <cellStyle name="Walutowy 5 2 9 4 2" xfId="6225"/>
    <cellStyle name="Walutowy 5 2 9 4 3" xfId="9553"/>
    <cellStyle name="Walutowy 5 2 9 5" xfId="2847"/>
    <cellStyle name="Walutowy 5 2 9 5 2" xfId="6226"/>
    <cellStyle name="Walutowy 5 2 9 5 3" xfId="9554"/>
    <cellStyle name="Walutowy 5 2 9 6" xfId="6219"/>
    <cellStyle name="Walutowy 5 2 9 7" xfId="9547"/>
    <cellStyle name="Walutowy 5 20" xfId="6227"/>
    <cellStyle name="Walutowy 5 20 2" xfId="9555"/>
    <cellStyle name="Walutowy 5 21" xfId="5994"/>
    <cellStyle name="Walutowy 5 22" xfId="9322"/>
    <cellStyle name="Walutowy 5 23" xfId="10118"/>
    <cellStyle name="Walutowy 5 3" xfId="2848"/>
    <cellStyle name="Walutowy 5 3 10" xfId="2849"/>
    <cellStyle name="Walutowy 5 3 10 2" xfId="6229"/>
    <cellStyle name="Walutowy 5 3 10 3" xfId="9557"/>
    <cellStyle name="Walutowy 5 3 11" xfId="2850"/>
    <cellStyle name="Walutowy 5 3 11 2" xfId="6230"/>
    <cellStyle name="Walutowy 5 3 11 3" xfId="9558"/>
    <cellStyle name="Walutowy 5 3 12" xfId="6228"/>
    <cellStyle name="Walutowy 5 3 13" xfId="9556"/>
    <cellStyle name="Walutowy 5 3 2" xfId="2851"/>
    <cellStyle name="Walutowy 5 3 2 2" xfId="2852"/>
    <cellStyle name="Walutowy 5 3 2 2 2" xfId="2853"/>
    <cellStyle name="Walutowy 5 3 2 2 2 2" xfId="6233"/>
    <cellStyle name="Walutowy 5 3 2 2 2 3" xfId="9561"/>
    <cellStyle name="Walutowy 5 3 2 2 3" xfId="2854"/>
    <cellStyle name="Walutowy 5 3 2 2 3 2" xfId="6234"/>
    <cellStyle name="Walutowy 5 3 2 2 3 3" xfId="9562"/>
    <cellStyle name="Walutowy 5 3 2 2 4" xfId="2855"/>
    <cellStyle name="Walutowy 5 3 2 2 4 2" xfId="6235"/>
    <cellStyle name="Walutowy 5 3 2 2 4 3" xfId="9563"/>
    <cellStyle name="Walutowy 5 3 2 2 5" xfId="6232"/>
    <cellStyle name="Walutowy 5 3 2 2 6" xfId="9560"/>
    <cellStyle name="Walutowy 5 3 2 3" xfId="2856"/>
    <cellStyle name="Walutowy 5 3 2 3 2" xfId="6236"/>
    <cellStyle name="Walutowy 5 3 2 3 3" xfId="9564"/>
    <cellStyle name="Walutowy 5 3 2 4" xfId="2857"/>
    <cellStyle name="Walutowy 5 3 2 4 2" xfId="6237"/>
    <cellStyle name="Walutowy 5 3 2 4 3" xfId="9565"/>
    <cellStyle name="Walutowy 5 3 2 5" xfId="2858"/>
    <cellStyle name="Walutowy 5 3 2 5 2" xfId="6238"/>
    <cellStyle name="Walutowy 5 3 2 5 3" xfId="9566"/>
    <cellStyle name="Walutowy 5 3 2 6" xfId="6231"/>
    <cellStyle name="Walutowy 5 3 2 7" xfId="9559"/>
    <cellStyle name="Walutowy 5 3 3" xfId="2859"/>
    <cellStyle name="Walutowy 5 3 3 2" xfId="2860"/>
    <cellStyle name="Walutowy 5 3 3 2 2" xfId="2861"/>
    <cellStyle name="Walutowy 5 3 3 2 2 2" xfId="6241"/>
    <cellStyle name="Walutowy 5 3 3 2 2 3" xfId="9569"/>
    <cellStyle name="Walutowy 5 3 3 2 3" xfId="2862"/>
    <cellStyle name="Walutowy 5 3 3 2 3 2" xfId="6242"/>
    <cellStyle name="Walutowy 5 3 3 2 3 3" xfId="9570"/>
    <cellStyle name="Walutowy 5 3 3 2 4" xfId="2863"/>
    <cellStyle name="Walutowy 5 3 3 2 4 2" xfId="6243"/>
    <cellStyle name="Walutowy 5 3 3 2 4 3" xfId="9571"/>
    <cellStyle name="Walutowy 5 3 3 2 5" xfId="6240"/>
    <cellStyle name="Walutowy 5 3 3 2 6" xfId="9568"/>
    <cellStyle name="Walutowy 5 3 3 3" xfId="2864"/>
    <cellStyle name="Walutowy 5 3 3 3 2" xfId="6244"/>
    <cellStyle name="Walutowy 5 3 3 3 3" xfId="9572"/>
    <cellStyle name="Walutowy 5 3 3 4" xfId="2865"/>
    <cellStyle name="Walutowy 5 3 3 4 2" xfId="6245"/>
    <cellStyle name="Walutowy 5 3 3 4 3" xfId="9573"/>
    <cellStyle name="Walutowy 5 3 3 5" xfId="2866"/>
    <cellStyle name="Walutowy 5 3 3 5 2" xfId="6246"/>
    <cellStyle name="Walutowy 5 3 3 5 3" xfId="9574"/>
    <cellStyle name="Walutowy 5 3 3 6" xfId="6239"/>
    <cellStyle name="Walutowy 5 3 3 7" xfId="9567"/>
    <cellStyle name="Walutowy 5 3 4" xfId="2867"/>
    <cellStyle name="Walutowy 5 3 4 2" xfId="2868"/>
    <cellStyle name="Walutowy 5 3 4 2 2" xfId="2869"/>
    <cellStyle name="Walutowy 5 3 4 2 2 2" xfId="6249"/>
    <cellStyle name="Walutowy 5 3 4 2 2 3" xfId="9577"/>
    <cellStyle name="Walutowy 5 3 4 2 3" xfId="2870"/>
    <cellStyle name="Walutowy 5 3 4 2 3 2" xfId="6250"/>
    <cellStyle name="Walutowy 5 3 4 2 3 3" xfId="9578"/>
    <cellStyle name="Walutowy 5 3 4 2 4" xfId="2871"/>
    <cellStyle name="Walutowy 5 3 4 2 4 2" xfId="6251"/>
    <cellStyle name="Walutowy 5 3 4 2 4 3" xfId="9579"/>
    <cellStyle name="Walutowy 5 3 4 2 5" xfId="6248"/>
    <cellStyle name="Walutowy 5 3 4 2 6" xfId="9576"/>
    <cellStyle name="Walutowy 5 3 4 3" xfId="2872"/>
    <cellStyle name="Walutowy 5 3 4 3 2" xfId="6252"/>
    <cellStyle name="Walutowy 5 3 4 3 3" xfId="9580"/>
    <cellStyle name="Walutowy 5 3 4 4" xfId="2873"/>
    <cellStyle name="Walutowy 5 3 4 4 2" xfId="6253"/>
    <cellStyle name="Walutowy 5 3 4 4 3" xfId="9581"/>
    <cellStyle name="Walutowy 5 3 4 5" xfId="2874"/>
    <cellStyle name="Walutowy 5 3 4 5 2" xfId="6254"/>
    <cellStyle name="Walutowy 5 3 4 5 3" xfId="9582"/>
    <cellStyle name="Walutowy 5 3 4 6" xfId="6247"/>
    <cellStyle name="Walutowy 5 3 4 7" xfId="9575"/>
    <cellStyle name="Walutowy 5 3 5" xfId="2875"/>
    <cellStyle name="Walutowy 5 3 5 2" xfId="2876"/>
    <cellStyle name="Walutowy 5 3 5 2 2" xfId="2877"/>
    <cellStyle name="Walutowy 5 3 5 2 2 2" xfId="6257"/>
    <cellStyle name="Walutowy 5 3 5 2 2 3" xfId="9585"/>
    <cellStyle name="Walutowy 5 3 5 2 3" xfId="2878"/>
    <cellStyle name="Walutowy 5 3 5 2 3 2" xfId="6258"/>
    <cellStyle name="Walutowy 5 3 5 2 3 3" xfId="9586"/>
    <cellStyle name="Walutowy 5 3 5 2 4" xfId="2879"/>
    <cellStyle name="Walutowy 5 3 5 2 4 2" xfId="6259"/>
    <cellStyle name="Walutowy 5 3 5 2 4 3" xfId="9587"/>
    <cellStyle name="Walutowy 5 3 5 2 5" xfId="6256"/>
    <cellStyle name="Walutowy 5 3 5 2 6" xfId="9584"/>
    <cellStyle name="Walutowy 5 3 5 3" xfId="2880"/>
    <cellStyle name="Walutowy 5 3 5 3 2" xfId="6260"/>
    <cellStyle name="Walutowy 5 3 5 3 3" xfId="9588"/>
    <cellStyle name="Walutowy 5 3 5 4" xfId="2881"/>
    <cellStyle name="Walutowy 5 3 5 4 2" xfId="6261"/>
    <cellStyle name="Walutowy 5 3 5 4 3" xfId="9589"/>
    <cellStyle name="Walutowy 5 3 5 5" xfId="2882"/>
    <cellStyle name="Walutowy 5 3 5 5 2" xfId="6262"/>
    <cellStyle name="Walutowy 5 3 5 5 3" xfId="9590"/>
    <cellStyle name="Walutowy 5 3 5 6" xfId="6255"/>
    <cellStyle name="Walutowy 5 3 5 7" xfId="9583"/>
    <cellStyle name="Walutowy 5 3 6" xfId="2883"/>
    <cellStyle name="Walutowy 5 3 6 2" xfId="2884"/>
    <cellStyle name="Walutowy 5 3 6 2 2" xfId="2885"/>
    <cellStyle name="Walutowy 5 3 6 2 2 2" xfId="6265"/>
    <cellStyle name="Walutowy 5 3 6 2 2 3" xfId="9593"/>
    <cellStyle name="Walutowy 5 3 6 2 3" xfId="2886"/>
    <cellStyle name="Walutowy 5 3 6 2 3 2" xfId="6266"/>
    <cellStyle name="Walutowy 5 3 6 2 3 3" xfId="9594"/>
    <cellStyle name="Walutowy 5 3 6 2 4" xfId="2887"/>
    <cellStyle name="Walutowy 5 3 6 2 4 2" xfId="6267"/>
    <cellStyle name="Walutowy 5 3 6 2 4 3" xfId="9595"/>
    <cellStyle name="Walutowy 5 3 6 2 5" xfId="6264"/>
    <cellStyle name="Walutowy 5 3 6 2 6" xfId="9592"/>
    <cellStyle name="Walutowy 5 3 6 3" xfId="2888"/>
    <cellStyle name="Walutowy 5 3 6 3 2" xfId="6268"/>
    <cellStyle name="Walutowy 5 3 6 3 3" xfId="9596"/>
    <cellStyle name="Walutowy 5 3 6 4" xfId="2889"/>
    <cellStyle name="Walutowy 5 3 6 4 2" xfId="6269"/>
    <cellStyle name="Walutowy 5 3 6 4 3" xfId="9597"/>
    <cellStyle name="Walutowy 5 3 6 5" xfId="2890"/>
    <cellStyle name="Walutowy 5 3 6 5 2" xfId="6270"/>
    <cellStyle name="Walutowy 5 3 6 5 3" xfId="9598"/>
    <cellStyle name="Walutowy 5 3 6 6" xfId="6263"/>
    <cellStyle name="Walutowy 5 3 6 7" xfId="9591"/>
    <cellStyle name="Walutowy 5 3 7" xfId="2891"/>
    <cellStyle name="Walutowy 5 3 7 2" xfId="2892"/>
    <cellStyle name="Walutowy 5 3 7 2 2" xfId="6272"/>
    <cellStyle name="Walutowy 5 3 7 2 3" xfId="9600"/>
    <cellStyle name="Walutowy 5 3 7 3" xfId="2893"/>
    <cellStyle name="Walutowy 5 3 7 3 2" xfId="6273"/>
    <cellStyle name="Walutowy 5 3 7 3 3" xfId="9601"/>
    <cellStyle name="Walutowy 5 3 7 4" xfId="2894"/>
    <cellStyle name="Walutowy 5 3 7 4 2" xfId="6274"/>
    <cellStyle name="Walutowy 5 3 7 4 3" xfId="9602"/>
    <cellStyle name="Walutowy 5 3 7 5" xfId="6271"/>
    <cellStyle name="Walutowy 5 3 7 6" xfId="9599"/>
    <cellStyle name="Walutowy 5 3 8" xfId="2895"/>
    <cellStyle name="Walutowy 5 3 8 2" xfId="2896"/>
    <cellStyle name="Walutowy 5 3 8 2 2" xfId="6276"/>
    <cellStyle name="Walutowy 5 3 8 2 3" xfId="9604"/>
    <cellStyle name="Walutowy 5 3 8 3" xfId="2897"/>
    <cellStyle name="Walutowy 5 3 8 3 2" xfId="6277"/>
    <cellStyle name="Walutowy 5 3 8 3 3" xfId="9605"/>
    <cellStyle name="Walutowy 5 3 8 4" xfId="2898"/>
    <cellStyle name="Walutowy 5 3 8 4 2" xfId="6278"/>
    <cellStyle name="Walutowy 5 3 8 4 3" xfId="9606"/>
    <cellStyle name="Walutowy 5 3 8 5" xfId="6275"/>
    <cellStyle name="Walutowy 5 3 8 6" xfId="9603"/>
    <cellStyle name="Walutowy 5 3 9" xfId="2899"/>
    <cellStyle name="Walutowy 5 3 9 2" xfId="6279"/>
    <cellStyle name="Walutowy 5 3 9 3" xfId="9607"/>
    <cellStyle name="Walutowy 5 4" xfId="2900"/>
    <cellStyle name="Walutowy 5 4 10" xfId="6280"/>
    <cellStyle name="Walutowy 5 4 11" xfId="9608"/>
    <cellStyle name="Walutowy 5 4 2" xfId="2901"/>
    <cellStyle name="Walutowy 5 4 2 2" xfId="2902"/>
    <cellStyle name="Walutowy 5 4 2 2 2" xfId="2903"/>
    <cellStyle name="Walutowy 5 4 2 2 2 2" xfId="6283"/>
    <cellStyle name="Walutowy 5 4 2 2 2 3" xfId="9611"/>
    <cellStyle name="Walutowy 5 4 2 2 3" xfId="2904"/>
    <cellStyle name="Walutowy 5 4 2 2 3 2" xfId="6284"/>
    <cellStyle name="Walutowy 5 4 2 2 3 3" xfId="9612"/>
    <cellStyle name="Walutowy 5 4 2 2 4" xfId="2905"/>
    <cellStyle name="Walutowy 5 4 2 2 4 2" xfId="6285"/>
    <cellStyle name="Walutowy 5 4 2 2 4 3" xfId="9613"/>
    <cellStyle name="Walutowy 5 4 2 2 5" xfId="6282"/>
    <cellStyle name="Walutowy 5 4 2 2 6" xfId="9610"/>
    <cellStyle name="Walutowy 5 4 2 3" xfId="2906"/>
    <cellStyle name="Walutowy 5 4 2 3 2" xfId="6286"/>
    <cellStyle name="Walutowy 5 4 2 3 3" xfId="9614"/>
    <cellStyle name="Walutowy 5 4 2 4" xfId="2907"/>
    <cellStyle name="Walutowy 5 4 2 4 2" xfId="6287"/>
    <cellStyle name="Walutowy 5 4 2 4 3" xfId="9615"/>
    <cellStyle name="Walutowy 5 4 2 5" xfId="2908"/>
    <cellStyle name="Walutowy 5 4 2 5 2" xfId="6288"/>
    <cellStyle name="Walutowy 5 4 2 5 3" xfId="9616"/>
    <cellStyle name="Walutowy 5 4 2 6" xfId="6281"/>
    <cellStyle name="Walutowy 5 4 2 7" xfId="9609"/>
    <cellStyle name="Walutowy 5 4 3" xfId="2909"/>
    <cellStyle name="Walutowy 5 4 3 2" xfId="2910"/>
    <cellStyle name="Walutowy 5 4 3 2 2" xfId="2911"/>
    <cellStyle name="Walutowy 5 4 3 2 2 2" xfId="6291"/>
    <cellStyle name="Walutowy 5 4 3 2 2 3" xfId="9619"/>
    <cellStyle name="Walutowy 5 4 3 2 3" xfId="2912"/>
    <cellStyle name="Walutowy 5 4 3 2 3 2" xfId="6292"/>
    <cellStyle name="Walutowy 5 4 3 2 3 3" xfId="9620"/>
    <cellStyle name="Walutowy 5 4 3 2 4" xfId="2913"/>
    <cellStyle name="Walutowy 5 4 3 2 4 2" xfId="6293"/>
    <cellStyle name="Walutowy 5 4 3 2 4 3" xfId="9621"/>
    <cellStyle name="Walutowy 5 4 3 2 5" xfId="6290"/>
    <cellStyle name="Walutowy 5 4 3 2 6" xfId="9618"/>
    <cellStyle name="Walutowy 5 4 3 3" xfId="2914"/>
    <cellStyle name="Walutowy 5 4 3 3 2" xfId="6294"/>
    <cellStyle name="Walutowy 5 4 3 3 3" xfId="9622"/>
    <cellStyle name="Walutowy 5 4 3 4" xfId="2915"/>
    <cellStyle name="Walutowy 5 4 3 4 2" xfId="6295"/>
    <cellStyle name="Walutowy 5 4 3 4 3" xfId="9623"/>
    <cellStyle name="Walutowy 5 4 3 5" xfId="2916"/>
    <cellStyle name="Walutowy 5 4 3 5 2" xfId="6296"/>
    <cellStyle name="Walutowy 5 4 3 5 3" xfId="9624"/>
    <cellStyle name="Walutowy 5 4 3 6" xfId="6289"/>
    <cellStyle name="Walutowy 5 4 3 7" xfId="9617"/>
    <cellStyle name="Walutowy 5 4 4" xfId="2917"/>
    <cellStyle name="Walutowy 5 4 4 2" xfId="2918"/>
    <cellStyle name="Walutowy 5 4 4 2 2" xfId="2919"/>
    <cellStyle name="Walutowy 5 4 4 2 2 2" xfId="6299"/>
    <cellStyle name="Walutowy 5 4 4 2 2 3" xfId="9627"/>
    <cellStyle name="Walutowy 5 4 4 2 3" xfId="2920"/>
    <cellStyle name="Walutowy 5 4 4 2 3 2" xfId="6300"/>
    <cellStyle name="Walutowy 5 4 4 2 3 3" xfId="9628"/>
    <cellStyle name="Walutowy 5 4 4 2 4" xfId="2921"/>
    <cellStyle name="Walutowy 5 4 4 2 4 2" xfId="6301"/>
    <cellStyle name="Walutowy 5 4 4 2 4 3" xfId="9629"/>
    <cellStyle name="Walutowy 5 4 4 2 5" xfId="6298"/>
    <cellStyle name="Walutowy 5 4 4 2 6" xfId="9626"/>
    <cellStyle name="Walutowy 5 4 4 3" xfId="2922"/>
    <cellStyle name="Walutowy 5 4 4 3 2" xfId="6302"/>
    <cellStyle name="Walutowy 5 4 4 3 3" xfId="9630"/>
    <cellStyle name="Walutowy 5 4 4 4" xfId="2923"/>
    <cellStyle name="Walutowy 5 4 4 4 2" xfId="6303"/>
    <cellStyle name="Walutowy 5 4 4 4 3" xfId="9631"/>
    <cellStyle name="Walutowy 5 4 4 5" xfId="2924"/>
    <cellStyle name="Walutowy 5 4 4 5 2" xfId="6304"/>
    <cellStyle name="Walutowy 5 4 4 5 3" xfId="9632"/>
    <cellStyle name="Walutowy 5 4 4 6" xfId="6297"/>
    <cellStyle name="Walutowy 5 4 4 7" xfId="9625"/>
    <cellStyle name="Walutowy 5 4 5" xfId="2925"/>
    <cellStyle name="Walutowy 5 4 5 2" xfId="2926"/>
    <cellStyle name="Walutowy 5 4 5 2 2" xfId="6306"/>
    <cellStyle name="Walutowy 5 4 5 2 3" xfId="9634"/>
    <cellStyle name="Walutowy 5 4 5 3" xfId="2927"/>
    <cellStyle name="Walutowy 5 4 5 3 2" xfId="6307"/>
    <cellStyle name="Walutowy 5 4 5 3 3" xfId="9635"/>
    <cellStyle name="Walutowy 5 4 5 4" xfId="2928"/>
    <cellStyle name="Walutowy 5 4 5 4 2" xfId="6308"/>
    <cellStyle name="Walutowy 5 4 5 4 3" xfId="9636"/>
    <cellStyle name="Walutowy 5 4 5 5" xfId="6305"/>
    <cellStyle name="Walutowy 5 4 5 6" xfId="9633"/>
    <cellStyle name="Walutowy 5 4 6" xfId="2929"/>
    <cellStyle name="Walutowy 5 4 6 2" xfId="2930"/>
    <cellStyle name="Walutowy 5 4 6 2 2" xfId="6310"/>
    <cellStyle name="Walutowy 5 4 6 2 3" xfId="9638"/>
    <cellStyle name="Walutowy 5 4 6 3" xfId="2931"/>
    <cellStyle name="Walutowy 5 4 6 3 2" xfId="6311"/>
    <cellStyle name="Walutowy 5 4 6 3 3" xfId="9639"/>
    <cellStyle name="Walutowy 5 4 6 4" xfId="2932"/>
    <cellStyle name="Walutowy 5 4 6 4 2" xfId="6312"/>
    <cellStyle name="Walutowy 5 4 6 4 3" xfId="9640"/>
    <cellStyle name="Walutowy 5 4 6 5" xfId="6309"/>
    <cellStyle name="Walutowy 5 4 6 6" xfId="9637"/>
    <cellStyle name="Walutowy 5 4 7" xfId="2933"/>
    <cellStyle name="Walutowy 5 4 7 2" xfId="6313"/>
    <cellStyle name="Walutowy 5 4 7 3" xfId="9641"/>
    <cellStyle name="Walutowy 5 4 8" xfId="2934"/>
    <cellStyle name="Walutowy 5 4 8 2" xfId="6314"/>
    <cellStyle name="Walutowy 5 4 8 3" xfId="9642"/>
    <cellStyle name="Walutowy 5 4 9" xfId="2935"/>
    <cellStyle name="Walutowy 5 4 9 2" xfId="6315"/>
    <cellStyle name="Walutowy 5 4 9 3" xfId="9643"/>
    <cellStyle name="Walutowy 5 5" xfId="2936"/>
    <cellStyle name="Walutowy 5 5 2" xfId="2937"/>
    <cellStyle name="Walutowy 5 5 2 2" xfId="2938"/>
    <cellStyle name="Walutowy 5 5 2 2 2" xfId="6318"/>
    <cellStyle name="Walutowy 5 5 2 2 3" xfId="9646"/>
    <cellStyle name="Walutowy 5 5 2 3" xfId="2939"/>
    <cellStyle name="Walutowy 5 5 2 3 2" xfId="6319"/>
    <cellStyle name="Walutowy 5 5 2 3 3" xfId="9647"/>
    <cellStyle name="Walutowy 5 5 2 4" xfId="2940"/>
    <cellStyle name="Walutowy 5 5 2 4 2" xfId="6320"/>
    <cellStyle name="Walutowy 5 5 2 4 3" xfId="9648"/>
    <cellStyle name="Walutowy 5 5 2 5" xfId="6317"/>
    <cellStyle name="Walutowy 5 5 2 6" xfId="9645"/>
    <cellStyle name="Walutowy 5 5 3" xfId="2941"/>
    <cellStyle name="Walutowy 5 5 3 2" xfId="6321"/>
    <cellStyle name="Walutowy 5 5 3 3" xfId="9649"/>
    <cellStyle name="Walutowy 5 5 4" xfId="2942"/>
    <cellStyle name="Walutowy 5 5 4 2" xfId="6322"/>
    <cellStyle name="Walutowy 5 5 4 3" xfId="9650"/>
    <cellStyle name="Walutowy 5 5 5" xfId="2943"/>
    <cellStyle name="Walutowy 5 5 5 2" xfId="6323"/>
    <cellStyle name="Walutowy 5 5 5 3" xfId="9651"/>
    <cellStyle name="Walutowy 5 5 6" xfId="6316"/>
    <cellStyle name="Walutowy 5 5 7" xfId="9644"/>
    <cellStyle name="Walutowy 5 6" xfId="2944"/>
    <cellStyle name="Walutowy 5 6 2" xfId="2945"/>
    <cellStyle name="Walutowy 5 6 2 2" xfId="2946"/>
    <cellStyle name="Walutowy 5 6 2 2 2" xfId="6326"/>
    <cellStyle name="Walutowy 5 6 2 2 3" xfId="9654"/>
    <cellStyle name="Walutowy 5 6 2 3" xfId="2947"/>
    <cellStyle name="Walutowy 5 6 2 3 2" xfId="6327"/>
    <cellStyle name="Walutowy 5 6 2 3 3" xfId="9655"/>
    <cellStyle name="Walutowy 5 6 2 4" xfId="2948"/>
    <cellStyle name="Walutowy 5 6 2 4 2" xfId="6328"/>
    <cellStyle name="Walutowy 5 6 2 4 3" xfId="9656"/>
    <cellStyle name="Walutowy 5 6 2 5" xfId="6325"/>
    <cellStyle name="Walutowy 5 6 2 6" xfId="9653"/>
    <cellStyle name="Walutowy 5 6 3" xfId="2949"/>
    <cellStyle name="Walutowy 5 6 3 2" xfId="6329"/>
    <cellStyle name="Walutowy 5 6 3 3" xfId="9657"/>
    <cellStyle name="Walutowy 5 6 4" xfId="2950"/>
    <cellStyle name="Walutowy 5 6 4 2" xfId="6330"/>
    <cellStyle name="Walutowy 5 6 4 3" xfId="9658"/>
    <cellStyle name="Walutowy 5 6 5" xfId="2951"/>
    <cellStyle name="Walutowy 5 6 5 2" xfId="6331"/>
    <cellStyle name="Walutowy 5 6 5 3" xfId="9659"/>
    <cellStyle name="Walutowy 5 6 6" xfId="6324"/>
    <cellStyle name="Walutowy 5 6 7" xfId="9652"/>
    <cellStyle name="Walutowy 5 7" xfId="2952"/>
    <cellStyle name="Walutowy 5 7 2" xfId="2953"/>
    <cellStyle name="Walutowy 5 7 2 2" xfId="2954"/>
    <cellStyle name="Walutowy 5 7 2 2 2" xfId="6334"/>
    <cellStyle name="Walutowy 5 7 2 2 3" xfId="9662"/>
    <cellStyle name="Walutowy 5 7 2 3" xfId="2955"/>
    <cellStyle name="Walutowy 5 7 2 3 2" xfId="6335"/>
    <cellStyle name="Walutowy 5 7 2 3 3" xfId="9663"/>
    <cellStyle name="Walutowy 5 7 2 4" xfId="2956"/>
    <cellStyle name="Walutowy 5 7 2 4 2" xfId="6336"/>
    <cellStyle name="Walutowy 5 7 2 4 3" xfId="9664"/>
    <cellStyle name="Walutowy 5 7 2 5" xfId="6333"/>
    <cellStyle name="Walutowy 5 7 2 6" xfId="9661"/>
    <cellStyle name="Walutowy 5 7 3" xfId="2957"/>
    <cellStyle name="Walutowy 5 7 3 2" xfId="6337"/>
    <cellStyle name="Walutowy 5 7 3 3" xfId="9665"/>
    <cellStyle name="Walutowy 5 7 4" xfId="2958"/>
    <cellStyle name="Walutowy 5 7 4 2" xfId="6338"/>
    <cellStyle name="Walutowy 5 7 4 3" xfId="9666"/>
    <cellStyle name="Walutowy 5 7 5" xfId="2959"/>
    <cellStyle name="Walutowy 5 7 5 2" xfId="6339"/>
    <cellStyle name="Walutowy 5 7 5 3" xfId="9667"/>
    <cellStyle name="Walutowy 5 7 6" xfId="6332"/>
    <cellStyle name="Walutowy 5 7 7" xfId="9660"/>
    <cellStyle name="Walutowy 5 8" xfId="2960"/>
    <cellStyle name="Walutowy 5 8 2" xfId="2961"/>
    <cellStyle name="Walutowy 5 8 2 2" xfId="2962"/>
    <cellStyle name="Walutowy 5 8 2 2 2" xfId="6342"/>
    <cellStyle name="Walutowy 5 8 2 2 3" xfId="9670"/>
    <cellStyle name="Walutowy 5 8 2 3" xfId="2963"/>
    <cellStyle name="Walutowy 5 8 2 3 2" xfId="6343"/>
    <cellStyle name="Walutowy 5 8 2 3 3" xfId="9671"/>
    <cellStyle name="Walutowy 5 8 2 4" xfId="2964"/>
    <cellStyle name="Walutowy 5 8 2 4 2" xfId="6344"/>
    <cellStyle name="Walutowy 5 8 2 4 3" xfId="9672"/>
    <cellStyle name="Walutowy 5 8 2 5" xfId="6341"/>
    <cellStyle name="Walutowy 5 8 2 6" xfId="9669"/>
    <cellStyle name="Walutowy 5 8 3" xfId="2965"/>
    <cellStyle name="Walutowy 5 8 3 2" xfId="6345"/>
    <cellStyle name="Walutowy 5 8 3 3" xfId="9673"/>
    <cellStyle name="Walutowy 5 8 4" xfId="2966"/>
    <cellStyle name="Walutowy 5 8 4 2" xfId="6346"/>
    <cellStyle name="Walutowy 5 8 4 3" xfId="9674"/>
    <cellStyle name="Walutowy 5 8 5" xfId="2967"/>
    <cellStyle name="Walutowy 5 8 5 2" xfId="6347"/>
    <cellStyle name="Walutowy 5 8 5 3" xfId="9675"/>
    <cellStyle name="Walutowy 5 8 6" xfId="6340"/>
    <cellStyle name="Walutowy 5 8 7" xfId="9668"/>
    <cellStyle name="Walutowy 5 9" xfId="2968"/>
    <cellStyle name="Walutowy 5 9 2" xfId="2969"/>
    <cellStyle name="Walutowy 5 9 2 2" xfId="2970"/>
    <cellStyle name="Walutowy 5 9 2 2 2" xfId="6350"/>
    <cellStyle name="Walutowy 5 9 2 2 3" xfId="9678"/>
    <cellStyle name="Walutowy 5 9 2 3" xfId="2971"/>
    <cellStyle name="Walutowy 5 9 2 3 2" xfId="6351"/>
    <cellStyle name="Walutowy 5 9 2 3 3" xfId="9679"/>
    <cellStyle name="Walutowy 5 9 2 4" xfId="2972"/>
    <cellStyle name="Walutowy 5 9 2 4 2" xfId="6352"/>
    <cellStyle name="Walutowy 5 9 2 4 3" xfId="9680"/>
    <cellStyle name="Walutowy 5 9 2 5" xfId="6349"/>
    <cellStyle name="Walutowy 5 9 2 6" xfId="9677"/>
    <cellStyle name="Walutowy 5 9 3" xfId="2973"/>
    <cellStyle name="Walutowy 5 9 3 2" xfId="6353"/>
    <cellStyle name="Walutowy 5 9 3 3" xfId="9681"/>
    <cellStyle name="Walutowy 5 9 4" xfId="2974"/>
    <cellStyle name="Walutowy 5 9 4 2" xfId="6354"/>
    <cellStyle name="Walutowy 5 9 4 3" xfId="9682"/>
    <cellStyle name="Walutowy 5 9 5" xfId="2975"/>
    <cellStyle name="Walutowy 5 9 5 2" xfId="6355"/>
    <cellStyle name="Walutowy 5 9 5 3" xfId="9683"/>
    <cellStyle name="Walutowy 5 9 6" xfId="6348"/>
    <cellStyle name="Walutowy 5 9 7" xfId="9676"/>
    <cellStyle name="Walutowy 6" xfId="2976"/>
    <cellStyle name="Walutowy 6 10" xfId="2977"/>
    <cellStyle name="Walutowy 6 10 2" xfId="2978"/>
    <cellStyle name="Walutowy 6 10 2 2" xfId="2979"/>
    <cellStyle name="Walutowy 6 10 2 2 2" xfId="6358"/>
    <cellStyle name="Walutowy 6 10 2 2 3" xfId="9686"/>
    <cellStyle name="Walutowy 6 10 2 3" xfId="2980"/>
    <cellStyle name="Walutowy 6 10 2 3 2" xfId="6359"/>
    <cellStyle name="Walutowy 6 10 2 3 3" xfId="9687"/>
    <cellStyle name="Walutowy 6 10 2 4" xfId="2981"/>
    <cellStyle name="Walutowy 6 10 2 4 2" xfId="6360"/>
    <cellStyle name="Walutowy 6 10 2 4 3" xfId="9688"/>
    <cellStyle name="Walutowy 6 10 2 5" xfId="6357"/>
    <cellStyle name="Walutowy 6 10 2 6" xfId="9685"/>
    <cellStyle name="Walutowy 6 10 3" xfId="2982"/>
    <cellStyle name="Walutowy 6 10 3 2" xfId="6361"/>
    <cellStyle name="Walutowy 6 10 3 3" xfId="9689"/>
    <cellStyle name="Walutowy 6 10 4" xfId="2983"/>
    <cellStyle name="Walutowy 6 10 4 2" xfId="6362"/>
    <cellStyle name="Walutowy 6 10 4 3" xfId="9690"/>
    <cellStyle name="Walutowy 6 10 5" xfId="2984"/>
    <cellStyle name="Walutowy 6 10 5 2" xfId="6363"/>
    <cellStyle name="Walutowy 6 10 5 3" xfId="9691"/>
    <cellStyle name="Walutowy 6 10 6" xfId="6356"/>
    <cellStyle name="Walutowy 6 10 7" xfId="9684"/>
    <cellStyle name="Walutowy 6 11" xfId="2985"/>
    <cellStyle name="Walutowy 6 11 2" xfId="2986"/>
    <cellStyle name="Walutowy 6 11 2 2" xfId="2987"/>
    <cellStyle name="Walutowy 6 11 2 2 2" xfId="6366"/>
    <cellStyle name="Walutowy 6 11 2 2 3" xfId="9694"/>
    <cellStyle name="Walutowy 6 11 2 3" xfId="2988"/>
    <cellStyle name="Walutowy 6 11 2 3 2" xfId="6367"/>
    <cellStyle name="Walutowy 6 11 2 3 3" xfId="9695"/>
    <cellStyle name="Walutowy 6 11 2 4" xfId="2989"/>
    <cellStyle name="Walutowy 6 11 2 4 2" xfId="6368"/>
    <cellStyle name="Walutowy 6 11 2 4 3" xfId="9696"/>
    <cellStyle name="Walutowy 6 11 2 5" xfId="6365"/>
    <cellStyle name="Walutowy 6 11 2 6" xfId="9693"/>
    <cellStyle name="Walutowy 6 11 3" xfId="2990"/>
    <cellStyle name="Walutowy 6 11 3 2" xfId="6369"/>
    <cellStyle name="Walutowy 6 11 3 3" xfId="9697"/>
    <cellStyle name="Walutowy 6 11 4" xfId="2991"/>
    <cellStyle name="Walutowy 6 11 4 2" xfId="6370"/>
    <cellStyle name="Walutowy 6 11 4 3" xfId="9698"/>
    <cellStyle name="Walutowy 6 11 5" xfId="2992"/>
    <cellStyle name="Walutowy 6 11 5 2" xfId="6371"/>
    <cellStyle name="Walutowy 6 11 5 3" xfId="9699"/>
    <cellStyle name="Walutowy 6 11 6" xfId="6364"/>
    <cellStyle name="Walutowy 6 11 7" xfId="9692"/>
    <cellStyle name="Walutowy 6 12" xfId="2993"/>
    <cellStyle name="Walutowy 6 12 2" xfId="2994"/>
    <cellStyle name="Walutowy 6 12 2 2" xfId="2995"/>
    <cellStyle name="Walutowy 6 12 2 2 2" xfId="6374"/>
    <cellStyle name="Walutowy 6 12 2 2 3" xfId="9702"/>
    <cellStyle name="Walutowy 6 12 2 3" xfId="2996"/>
    <cellStyle name="Walutowy 6 12 2 3 2" xfId="6375"/>
    <cellStyle name="Walutowy 6 12 2 3 3" xfId="9703"/>
    <cellStyle name="Walutowy 6 12 2 4" xfId="2997"/>
    <cellStyle name="Walutowy 6 12 2 4 2" xfId="6376"/>
    <cellStyle name="Walutowy 6 12 2 4 3" xfId="9704"/>
    <cellStyle name="Walutowy 6 12 2 5" xfId="6373"/>
    <cellStyle name="Walutowy 6 12 2 6" xfId="9701"/>
    <cellStyle name="Walutowy 6 12 3" xfId="2998"/>
    <cellStyle name="Walutowy 6 12 3 2" xfId="6377"/>
    <cellStyle name="Walutowy 6 12 3 3" xfId="9705"/>
    <cellStyle name="Walutowy 6 12 4" xfId="2999"/>
    <cellStyle name="Walutowy 6 12 4 2" xfId="6378"/>
    <cellStyle name="Walutowy 6 12 4 3" xfId="9706"/>
    <cellStyle name="Walutowy 6 12 5" xfId="3000"/>
    <cellStyle name="Walutowy 6 12 5 2" xfId="6379"/>
    <cellStyle name="Walutowy 6 12 5 3" xfId="9707"/>
    <cellStyle name="Walutowy 6 12 6" xfId="6372"/>
    <cellStyle name="Walutowy 6 12 7" xfId="9700"/>
    <cellStyle name="Walutowy 6 13" xfId="3001"/>
    <cellStyle name="Walutowy 6 13 2" xfId="3002"/>
    <cellStyle name="Walutowy 6 13 2 2" xfId="3003"/>
    <cellStyle name="Walutowy 6 13 2 2 2" xfId="6382"/>
    <cellStyle name="Walutowy 6 13 2 2 3" xfId="9710"/>
    <cellStyle name="Walutowy 6 13 2 3" xfId="3004"/>
    <cellStyle name="Walutowy 6 13 2 3 2" xfId="6383"/>
    <cellStyle name="Walutowy 6 13 2 3 3" xfId="9711"/>
    <cellStyle name="Walutowy 6 13 2 4" xfId="3005"/>
    <cellStyle name="Walutowy 6 13 2 4 2" xfId="6384"/>
    <cellStyle name="Walutowy 6 13 2 4 3" xfId="9712"/>
    <cellStyle name="Walutowy 6 13 2 5" xfId="6381"/>
    <cellStyle name="Walutowy 6 13 2 6" xfId="9709"/>
    <cellStyle name="Walutowy 6 13 3" xfId="3006"/>
    <cellStyle name="Walutowy 6 13 3 2" xfId="6385"/>
    <cellStyle name="Walutowy 6 13 3 3" xfId="9713"/>
    <cellStyle name="Walutowy 6 13 4" xfId="3007"/>
    <cellStyle name="Walutowy 6 13 4 2" xfId="6386"/>
    <cellStyle name="Walutowy 6 13 4 3" xfId="9714"/>
    <cellStyle name="Walutowy 6 13 5" xfId="3008"/>
    <cellStyle name="Walutowy 6 13 5 2" xfId="6387"/>
    <cellStyle name="Walutowy 6 13 5 3" xfId="9715"/>
    <cellStyle name="Walutowy 6 13 6" xfId="6380"/>
    <cellStyle name="Walutowy 6 13 7" xfId="9708"/>
    <cellStyle name="Walutowy 6 14" xfId="3009"/>
    <cellStyle name="Walutowy 6 14 2" xfId="3010"/>
    <cellStyle name="Walutowy 6 14 2 2" xfId="3011"/>
    <cellStyle name="Walutowy 6 14 2 2 2" xfId="6390"/>
    <cellStyle name="Walutowy 6 14 2 2 3" xfId="9718"/>
    <cellStyle name="Walutowy 6 14 2 3" xfId="3012"/>
    <cellStyle name="Walutowy 6 14 2 3 2" xfId="6391"/>
    <cellStyle name="Walutowy 6 14 2 3 3" xfId="9719"/>
    <cellStyle name="Walutowy 6 14 2 4" xfId="3013"/>
    <cellStyle name="Walutowy 6 14 2 4 2" xfId="6392"/>
    <cellStyle name="Walutowy 6 14 2 4 3" xfId="9720"/>
    <cellStyle name="Walutowy 6 14 2 5" xfId="6389"/>
    <cellStyle name="Walutowy 6 14 2 6" xfId="9717"/>
    <cellStyle name="Walutowy 6 14 3" xfId="3014"/>
    <cellStyle name="Walutowy 6 14 3 2" xfId="6393"/>
    <cellStyle name="Walutowy 6 14 3 3" xfId="9721"/>
    <cellStyle name="Walutowy 6 14 4" xfId="3015"/>
    <cellStyle name="Walutowy 6 14 4 2" xfId="6394"/>
    <cellStyle name="Walutowy 6 14 4 3" xfId="9722"/>
    <cellStyle name="Walutowy 6 14 5" xfId="3016"/>
    <cellStyle name="Walutowy 6 14 5 2" xfId="6395"/>
    <cellStyle name="Walutowy 6 14 5 3" xfId="9723"/>
    <cellStyle name="Walutowy 6 14 6" xfId="6388"/>
    <cellStyle name="Walutowy 6 14 7" xfId="9716"/>
    <cellStyle name="Walutowy 6 15" xfId="3017"/>
    <cellStyle name="Walutowy 6 15 2" xfId="3018"/>
    <cellStyle name="Walutowy 6 15 2 2" xfId="3019"/>
    <cellStyle name="Walutowy 6 15 2 2 2" xfId="6398"/>
    <cellStyle name="Walutowy 6 15 2 2 3" xfId="9726"/>
    <cellStyle name="Walutowy 6 15 2 3" xfId="3020"/>
    <cellStyle name="Walutowy 6 15 2 3 2" xfId="6399"/>
    <cellStyle name="Walutowy 6 15 2 3 3" xfId="9727"/>
    <cellStyle name="Walutowy 6 15 2 4" xfId="3021"/>
    <cellStyle name="Walutowy 6 15 2 4 2" xfId="6400"/>
    <cellStyle name="Walutowy 6 15 2 4 3" xfId="9728"/>
    <cellStyle name="Walutowy 6 15 2 5" xfId="6397"/>
    <cellStyle name="Walutowy 6 15 2 6" xfId="9725"/>
    <cellStyle name="Walutowy 6 15 3" xfId="3022"/>
    <cellStyle name="Walutowy 6 15 3 2" xfId="6401"/>
    <cellStyle name="Walutowy 6 15 3 3" xfId="9729"/>
    <cellStyle name="Walutowy 6 15 4" xfId="3023"/>
    <cellStyle name="Walutowy 6 15 4 2" xfId="6402"/>
    <cellStyle name="Walutowy 6 15 4 3" xfId="9730"/>
    <cellStyle name="Walutowy 6 15 5" xfId="3024"/>
    <cellStyle name="Walutowy 6 15 5 2" xfId="6403"/>
    <cellStyle name="Walutowy 6 15 5 3" xfId="9731"/>
    <cellStyle name="Walutowy 6 15 6" xfId="6396"/>
    <cellStyle name="Walutowy 6 15 7" xfId="9724"/>
    <cellStyle name="Walutowy 6 16" xfId="3025"/>
    <cellStyle name="Walutowy 6 16 2" xfId="3026"/>
    <cellStyle name="Walutowy 6 16 2 2" xfId="3027"/>
    <cellStyle name="Walutowy 6 16 2 2 2" xfId="6406"/>
    <cellStyle name="Walutowy 6 16 2 2 3" xfId="9734"/>
    <cellStyle name="Walutowy 6 16 2 3" xfId="3028"/>
    <cellStyle name="Walutowy 6 16 2 3 2" xfId="6407"/>
    <cellStyle name="Walutowy 6 16 2 3 3" xfId="9735"/>
    <cellStyle name="Walutowy 6 16 2 4" xfId="3029"/>
    <cellStyle name="Walutowy 6 16 2 4 2" xfId="6408"/>
    <cellStyle name="Walutowy 6 16 2 4 3" xfId="9736"/>
    <cellStyle name="Walutowy 6 16 2 5" xfId="6405"/>
    <cellStyle name="Walutowy 6 16 2 6" xfId="9733"/>
    <cellStyle name="Walutowy 6 16 3" xfId="3030"/>
    <cellStyle name="Walutowy 6 16 3 2" xfId="6409"/>
    <cellStyle name="Walutowy 6 16 3 3" xfId="9737"/>
    <cellStyle name="Walutowy 6 16 4" xfId="3031"/>
    <cellStyle name="Walutowy 6 16 4 2" xfId="6410"/>
    <cellStyle name="Walutowy 6 16 4 3" xfId="9738"/>
    <cellStyle name="Walutowy 6 16 5" xfId="3032"/>
    <cellStyle name="Walutowy 6 16 5 2" xfId="6411"/>
    <cellStyle name="Walutowy 6 16 5 3" xfId="9739"/>
    <cellStyle name="Walutowy 6 16 6" xfId="6404"/>
    <cellStyle name="Walutowy 6 16 7" xfId="9732"/>
    <cellStyle name="Walutowy 6 17" xfId="3033"/>
    <cellStyle name="Walutowy 6 17 2" xfId="3034"/>
    <cellStyle name="Walutowy 6 17 2 2" xfId="3035"/>
    <cellStyle name="Walutowy 6 17 2 2 2" xfId="6414"/>
    <cellStyle name="Walutowy 6 17 2 2 3" xfId="9742"/>
    <cellStyle name="Walutowy 6 17 2 3" xfId="3036"/>
    <cellStyle name="Walutowy 6 17 2 3 2" xfId="6415"/>
    <cellStyle name="Walutowy 6 17 2 3 3" xfId="9743"/>
    <cellStyle name="Walutowy 6 17 2 4" xfId="3037"/>
    <cellStyle name="Walutowy 6 17 2 4 2" xfId="6416"/>
    <cellStyle name="Walutowy 6 17 2 4 3" xfId="9744"/>
    <cellStyle name="Walutowy 6 17 2 5" xfId="6413"/>
    <cellStyle name="Walutowy 6 17 2 6" xfId="9741"/>
    <cellStyle name="Walutowy 6 17 3" xfId="3038"/>
    <cellStyle name="Walutowy 6 17 3 2" xfId="6417"/>
    <cellStyle name="Walutowy 6 17 3 3" xfId="9745"/>
    <cellStyle name="Walutowy 6 17 4" xfId="3039"/>
    <cellStyle name="Walutowy 6 17 4 2" xfId="6418"/>
    <cellStyle name="Walutowy 6 17 4 3" xfId="9746"/>
    <cellStyle name="Walutowy 6 17 5" xfId="3040"/>
    <cellStyle name="Walutowy 6 17 5 2" xfId="6419"/>
    <cellStyle name="Walutowy 6 17 5 3" xfId="9747"/>
    <cellStyle name="Walutowy 6 17 6" xfId="6412"/>
    <cellStyle name="Walutowy 6 17 7" xfId="9740"/>
    <cellStyle name="Walutowy 6 18" xfId="3041"/>
    <cellStyle name="Walutowy 6 18 2" xfId="3042"/>
    <cellStyle name="Walutowy 6 18 2 2" xfId="3043"/>
    <cellStyle name="Walutowy 6 18 2 2 2" xfId="6422"/>
    <cellStyle name="Walutowy 6 18 2 2 3" xfId="9750"/>
    <cellStyle name="Walutowy 6 18 2 3" xfId="3044"/>
    <cellStyle name="Walutowy 6 18 2 3 2" xfId="6423"/>
    <cellStyle name="Walutowy 6 18 2 3 3" xfId="9751"/>
    <cellStyle name="Walutowy 6 18 2 4" xfId="3045"/>
    <cellStyle name="Walutowy 6 18 2 4 2" xfId="6424"/>
    <cellStyle name="Walutowy 6 18 2 4 3" xfId="9752"/>
    <cellStyle name="Walutowy 6 18 2 5" xfId="6421"/>
    <cellStyle name="Walutowy 6 18 2 6" xfId="9749"/>
    <cellStyle name="Walutowy 6 18 3" xfId="3046"/>
    <cellStyle name="Walutowy 6 18 3 2" xfId="6425"/>
    <cellStyle name="Walutowy 6 18 3 3" xfId="9753"/>
    <cellStyle name="Walutowy 6 18 4" xfId="3047"/>
    <cellStyle name="Walutowy 6 18 4 2" xfId="6426"/>
    <cellStyle name="Walutowy 6 18 4 3" xfId="9754"/>
    <cellStyle name="Walutowy 6 18 5" xfId="3048"/>
    <cellStyle name="Walutowy 6 18 5 2" xfId="6427"/>
    <cellStyle name="Walutowy 6 18 5 3" xfId="9755"/>
    <cellStyle name="Walutowy 6 18 6" xfId="6420"/>
    <cellStyle name="Walutowy 6 18 7" xfId="9748"/>
    <cellStyle name="Walutowy 6 19" xfId="3049"/>
    <cellStyle name="Walutowy 6 19 2" xfId="3050"/>
    <cellStyle name="Walutowy 6 19 2 2" xfId="6429"/>
    <cellStyle name="Walutowy 6 19 2 3" xfId="9757"/>
    <cellStyle name="Walutowy 6 19 3" xfId="3051"/>
    <cellStyle name="Walutowy 6 19 3 2" xfId="6430"/>
    <cellStyle name="Walutowy 6 19 3 3" xfId="9758"/>
    <cellStyle name="Walutowy 6 19 4" xfId="3052"/>
    <cellStyle name="Walutowy 6 19 4 2" xfId="6431"/>
    <cellStyle name="Walutowy 6 19 4 3" xfId="9759"/>
    <cellStyle name="Walutowy 6 19 5" xfId="6428"/>
    <cellStyle name="Walutowy 6 19 6" xfId="9756"/>
    <cellStyle name="Walutowy 6 2" xfId="3053"/>
    <cellStyle name="Walutowy 6 2 10" xfId="3054"/>
    <cellStyle name="Walutowy 6 2 10 2" xfId="3055"/>
    <cellStyle name="Walutowy 6 2 10 2 2" xfId="6434"/>
    <cellStyle name="Walutowy 6 2 10 2 3" xfId="9762"/>
    <cellStyle name="Walutowy 6 2 10 3" xfId="3056"/>
    <cellStyle name="Walutowy 6 2 10 3 2" xfId="6435"/>
    <cellStyle name="Walutowy 6 2 10 3 3" xfId="9763"/>
    <cellStyle name="Walutowy 6 2 10 4" xfId="3057"/>
    <cellStyle name="Walutowy 6 2 10 4 2" xfId="6436"/>
    <cellStyle name="Walutowy 6 2 10 4 3" xfId="9764"/>
    <cellStyle name="Walutowy 6 2 10 5" xfId="6433"/>
    <cellStyle name="Walutowy 6 2 10 6" xfId="9761"/>
    <cellStyle name="Walutowy 6 2 11" xfId="3058"/>
    <cellStyle name="Walutowy 6 2 11 2" xfId="3059"/>
    <cellStyle name="Walutowy 6 2 11 2 2" xfId="6438"/>
    <cellStyle name="Walutowy 6 2 11 2 3" xfId="9766"/>
    <cellStyle name="Walutowy 6 2 11 3" xfId="3060"/>
    <cellStyle name="Walutowy 6 2 11 3 2" xfId="6439"/>
    <cellStyle name="Walutowy 6 2 11 3 3" xfId="9767"/>
    <cellStyle name="Walutowy 6 2 11 4" xfId="3061"/>
    <cellStyle name="Walutowy 6 2 11 4 2" xfId="6440"/>
    <cellStyle name="Walutowy 6 2 11 4 3" xfId="9768"/>
    <cellStyle name="Walutowy 6 2 11 5" xfId="6437"/>
    <cellStyle name="Walutowy 6 2 11 6" xfId="9765"/>
    <cellStyle name="Walutowy 6 2 12" xfId="3062"/>
    <cellStyle name="Walutowy 6 2 12 2" xfId="6441"/>
    <cellStyle name="Walutowy 6 2 12 3" xfId="9769"/>
    <cellStyle name="Walutowy 6 2 13" xfId="3063"/>
    <cellStyle name="Walutowy 6 2 13 2" xfId="6442"/>
    <cellStyle name="Walutowy 6 2 13 3" xfId="9770"/>
    <cellStyle name="Walutowy 6 2 14" xfId="3064"/>
    <cellStyle name="Walutowy 6 2 14 2" xfId="6443"/>
    <cellStyle name="Walutowy 6 2 14 3" xfId="9771"/>
    <cellStyle name="Walutowy 6 2 15" xfId="6432"/>
    <cellStyle name="Walutowy 6 2 16" xfId="9760"/>
    <cellStyle name="Walutowy 6 2 2" xfId="3065"/>
    <cellStyle name="Walutowy 6 2 3" xfId="3066"/>
    <cellStyle name="Walutowy 6 2 3 2" xfId="3067"/>
    <cellStyle name="Walutowy 6 2 3 2 2" xfId="3068"/>
    <cellStyle name="Walutowy 6 2 3 2 2 2" xfId="6446"/>
    <cellStyle name="Walutowy 6 2 3 2 2 3" xfId="9774"/>
    <cellStyle name="Walutowy 6 2 3 2 3" xfId="3069"/>
    <cellStyle name="Walutowy 6 2 3 2 3 2" xfId="6447"/>
    <cellStyle name="Walutowy 6 2 3 2 3 3" xfId="9775"/>
    <cellStyle name="Walutowy 6 2 3 2 4" xfId="3070"/>
    <cellStyle name="Walutowy 6 2 3 2 4 2" xfId="6448"/>
    <cellStyle name="Walutowy 6 2 3 2 4 3" xfId="9776"/>
    <cellStyle name="Walutowy 6 2 3 2 5" xfId="6445"/>
    <cellStyle name="Walutowy 6 2 3 2 6" xfId="9773"/>
    <cellStyle name="Walutowy 6 2 3 3" xfId="3071"/>
    <cellStyle name="Walutowy 6 2 3 3 2" xfId="6449"/>
    <cellStyle name="Walutowy 6 2 3 3 3" xfId="9777"/>
    <cellStyle name="Walutowy 6 2 3 4" xfId="3072"/>
    <cellStyle name="Walutowy 6 2 3 4 2" xfId="6450"/>
    <cellStyle name="Walutowy 6 2 3 4 3" xfId="9778"/>
    <cellStyle name="Walutowy 6 2 3 5" xfId="3073"/>
    <cellStyle name="Walutowy 6 2 3 5 2" xfId="6451"/>
    <cellStyle name="Walutowy 6 2 3 5 3" xfId="9779"/>
    <cellStyle name="Walutowy 6 2 3 6" xfId="6444"/>
    <cellStyle name="Walutowy 6 2 3 7" xfId="9772"/>
    <cellStyle name="Walutowy 6 2 4" xfId="3074"/>
    <cellStyle name="Walutowy 6 2 4 2" xfId="3075"/>
    <cellStyle name="Walutowy 6 2 4 2 2" xfId="3076"/>
    <cellStyle name="Walutowy 6 2 4 2 2 2" xfId="6454"/>
    <cellStyle name="Walutowy 6 2 4 2 2 3" xfId="9782"/>
    <cellStyle name="Walutowy 6 2 4 2 3" xfId="3077"/>
    <cellStyle name="Walutowy 6 2 4 2 3 2" xfId="6455"/>
    <cellStyle name="Walutowy 6 2 4 2 3 3" xfId="9783"/>
    <cellStyle name="Walutowy 6 2 4 2 4" xfId="3078"/>
    <cellStyle name="Walutowy 6 2 4 2 4 2" xfId="6456"/>
    <cellStyle name="Walutowy 6 2 4 2 4 3" xfId="9784"/>
    <cellStyle name="Walutowy 6 2 4 2 5" xfId="6453"/>
    <cellStyle name="Walutowy 6 2 4 2 6" xfId="9781"/>
    <cellStyle name="Walutowy 6 2 4 3" xfId="3079"/>
    <cellStyle name="Walutowy 6 2 4 3 2" xfId="6457"/>
    <cellStyle name="Walutowy 6 2 4 3 3" xfId="9785"/>
    <cellStyle name="Walutowy 6 2 4 4" xfId="3080"/>
    <cellStyle name="Walutowy 6 2 4 4 2" xfId="6458"/>
    <cellStyle name="Walutowy 6 2 4 4 3" xfId="9786"/>
    <cellStyle name="Walutowy 6 2 4 5" xfId="3081"/>
    <cellStyle name="Walutowy 6 2 4 5 2" xfId="6459"/>
    <cellStyle name="Walutowy 6 2 4 5 3" xfId="9787"/>
    <cellStyle name="Walutowy 6 2 4 6" xfId="6452"/>
    <cellStyle name="Walutowy 6 2 4 7" xfId="9780"/>
    <cellStyle name="Walutowy 6 2 5" xfId="3082"/>
    <cellStyle name="Walutowy 6 2 5 2" xfId="3083"/>
    <cellStyle name="Walutowy 6 2 5 2 2" xfId="3084"/>
    <cellStyle name="Walutowy 6 2 5 2 2 2" xfId="6462"/>
    <cellStyle name="Walutowy 6 2 5 2 2 3" xfId="9790"/>
    <cellStyle name="Walutowy 6 2 5 2 3" xfId="3085"/>
    <cellStyle name="Walutowy 6 2 5 2 3 2" xfId="6463"/>
    <cellStyle name="Walutowy 6 2 5 2 3 3" xfId="9791"/>
    <cellStyle name="Walutowy 6 2 5 2 4" xfId="3086"/>
    <cellStyle name="Walutowy 6 2 5 2 4 2" xfId="6464"/>
    <cellStyle name="Walutowy 6 2 5 2 4 3" xfId="9792"/>
    <cellStyle name="Walutowy 6 2 5 2 5" xfId="6461"/>
    <cellStyle name="Walutowy 6 2 5 2 6" xfId="9789"/>
    <cellStyle name="Walutowy 6 2 5 3" xfId="3087"/>
    <cellStyle name="Walutowy 6 2 5 3 2" xfId="6465"/>
    <cellStyle name="Walutowy 6 2 5 3 3" xfId="9793"/>
    <cellStyle name="Walutowy 6 2 5 4" xfId="3088"/>
    <cellStyle name="Walutowy 6 2 5 4 2" xfId="6466"/>
    <cellStyle name="Walutowy 6 2 5 4 3" xfId="9794"/>
    <cellStyle name="Walutowy 6 2 5 5" xfId="3089"/>
    <cellStyle name="Walutowy 6 2 5 5 2" xfId="6467"/>
    <cellStyle name="Walutowy 6 2 5 5 3" xfId="9795"/>
    <cellStyle name="Walutowy 6 2 5 6" xfId="6460"/>
    <cellStyle name="Walutowy 6 2 5 7" xfId="9788"/>
    <cellStyle name="Walutowy 6 2 6" xfId="3090"/>
    <cellStyle name="Walutowy 6 2 6 2" xfId="3091"/>
    <cellStyle name="Walutowy 6 2 6 2 2" xfId="3092"/>
    <cellStyle name="Walutowy 6 2 6 2 2 2" xfId="6470"/>
    <cellStyle name="Walutowy 6 2 6 2 2 3" xfId="9798"/>
    <cellStyle name="Walutowy 6 2 6 2 3" xfId="3093"/>
    <cellStyle name="Walutowy 6 2 6 2 3 2" xfId="6471"/>
    <cellStyle name="Walutowy 6 2 6 2 3 3" xfId="9799"/>
    <cellStyle name="Walutowy 6 2 6 2 4" xfId="3094"/>
    <cellStyle name="Walutowy 6 2 6 2 4 2" xfId="6472"/>
    <cellStyle name="Walutowy 6 2 6 2 4 3" xfId="9800"/>
    <cellStyle name="Walutowy 6 2 6 2 5" xfId="6469"/>
    <cellStyle name="Walutowy 6 2 6 2 6" xfId="9797"/>
    <cellStyle name="Walutowy 6 2 6 3" xfId="3095"/>
    <cellStyle name="Walutowy 6 2 6 3 2" xfId="6473"/>
    <cellStyle name="Walutowy 6 2 6 3 3" xfId="9801"/>
    <cellStyle name="Walutowy 6 2 6 4" xfId="3096"/>
    <cellStyle name="Walutowy 6 2 6 4 2" xfId="6474"/>
    <cellStyle name="Walutowy 6 2 6 4 3" xfId="9802"/>
    <cellStyle name="Walutowy 6 2 6 5" xfId="3097"/>
    <cellStyle name="Walutowy 6 2 6 5 2" xfId="6475"/>
    <cellStyle name="Walutowy 6 2 6 5 3" xfId="9803"/>
    <cellStyle name="Walutowy 6 2 6 6" xfId="6468"/>
    <cellStyle name="Walutowy 6 2 6 7" xfId="9796"/>
    <cellStyle name="Walutowy 6 2 7" xfId="3098"/>
    <cellStyle name="Walutowy 6 2 7 2" xfId="3099"/>
    <cellStyle name="Walutowy 6 2 7 2 2" xfId="3100"/>
    <cellStyle name="Walutowy 6 2 7 2 2 2" xfId="6478"/>
    <cellStyle name="Walutowy 6 2 7 2 2 3" xfId="9806"/>
    <cellStyle name="Walutowy 6 2 7 2 3" xfId="3101"/>
    <cellStyle name="Walutowy 6 2 7 2 3 2" xfId="6479"/>
    <cellStyle name="Walutowy 6 2 7 2 3 3" xfId="9807"/>
    <cellStyle name="Walutowy 6 2 7 2 4" xfId="3102"/>
    <cellStyle name="Walutowy 6 2 7 2 4 2" xfId="6480"/>
    <cellStyle name="Walutowy 6 2 7 2 4 3" xfId="9808"/>
    <cellStyle name="Walutowy 6 2 7 2 5" xfId="6477"/>
    <cellStyle name="Walutowy 6 2 7 2 6" xfId="9805"/>
    <cellStyle name="Walutowy 6 2 7 3" xfId="3103"/>
    <cellStyle name="Walutowy 6 2 7 3 2" xfId="6481"/>
    <cellStyle name="Walutowy 6 2 7 3 3" xfId="9809"/>
    <cellStyle name="Walutowy 6 2 7 4" xfId="3104"/>
    <cellStyle name="Walutowy 6 2 7 4 2" xfId="6482"/>
    <cellStyle name="Walutowy 6 2 7 4 3" xfId="9810"/>
    <cellStyle name="Walutowy 6 2 7 5" xfId="3105"/>
    <cellStyle name="Walutowy 6 2 7 5 2" xfId="6483"/>
    <cellStyle name="Walutowy 6 2 7 5 3" xfId="9811"/>
    <cellStyle name="Walutowy 6 2 7 6" xfId="6476"/>
    <cellStyle name="Walutowy 6 2 7 7" xfId="9804"/>
    <cellStyle name="Walutowy 6 2 8" xfId="3106"/>
    <cellStyle name="Walutowy 6 2 8 2" xfId="3107"/>
    <cellStyle name="Walutowy 6 2 8 2 2" xfId="3108"/>
    <cellStyle name="Walutowy 6 2 8 2 2 2" xfId="6486"/>
    <cellStyle name="Walutowy 6 2 8 2 2 3" xfId="9814"/>
    <cellStyle name="Walutowy 6 2 8 2 3" xfId="3109"/>
    <cellStyle name="Walutowy 6 2 8 2 3 2" xfId="6487"/>
    <cellStyle name="Walutowy 6 2 8 2 3 3" xfId="9815"/>
    <cellStyle name="Walutowy 6 2 8 2 4" xfId="3110"/>
    <cellStyle name="Walutowy 6 2 8 2 4 2" xfId="6488"/>
    <cellStyle name="Walutowy 6 2 8 2 4 3" xfId="9816"/>
    <cellStyle name="Walutowy 6 2 8 2 5" xfId="6485"/>
    <cellStyle name="Walutowy 6 2 8 2 6" xfId="9813"/>
    <cellStyle name="Walutowy 6 2 8 3" xfId="3111"/>
    <cellStyle name="Walutowy 6 2 8 3 2" xfId="6489"/>
    <cellStyle name="Walutowy 6 2 8 3 3" xfId="9817"/>
    <cellStyle name="Walutowy 6 2 8 4" xfId="3112"/>
    <cellStyle name="Walutowy 6 2 8 4 2" xfId="6490"/>
    <cellStyle name="Walutowy 6 2 8 4 3" xfId="9818"/>
    <cellStyle name="Walutowy 6 2 8 5" xfId="3113"/>
    <cellStyle name="Walutowy 6 2 8 5 2" xfId="6491"/>
    <cellStyle name="Walutowy 6 2 8 5 3" xfId="9819"/>
    <cellStyle name="Walutowy 6 2 8 6" xfId="6484"/>
    <cellStyle name="Walutowy 6 2 8 7" xfId="9812"/>
    <cellStyle name="Walutowy 6 2 9" xfId="3114"/>
    <cellStyle name="Walutowy 6 2 9 2" xfId="3115"/>
    <cellStyle name="Walutowy 6 2 9 2 2" xfId="3116"/>
    <cellStyle name="Walutowy 6 2 9 2 2 2" xfId="6494"/>
    <cellStyle name="Walutowy 6 2 9 2 2 3" xfId="9822"/>
    <cellStyle name="Walutowy 6 2 9 2 3" xfId="3117"/>
    <cellStyle name="Walutowy 6 2 9 2 3 2" xfId="6495"/>
    <cellStyle name="Walutowy 6 2 9 2 3 3" xfId="9823"/>
    <cellStyle name="Walutowy 6 2 9 2 4" xfId="3118"/>
    <cellStyle name="Walutowy 6 2 9 2 4 2" xfId="6496"/>
    <cellStyle name="Walutowy 6 2 9 2 4 3" xfId="9824"/>
    <cellStyle name="Walutowy 6 2 9 2 5" xfId="6493"/>
    <cellStyle name="Walutowy 6 2 9 2 6" xfId="9821"/>
    <cellStyle name="Walutowy 6 2 9 3" xfId="3119"/>
    <cellStyle name="Walutowy 6 2 9 3 2" xfId="6497"/>
    <cellStyle name="Walutowy 6 2 9 3 3" xfId="9825"/>
    <cellStyle name="Walutowy 6 2 9 4" xfId="3120"/>
    <cellStyle name="Walutowy 6 2 9 4 2" xfId="6498"/>
    <cellStyle name="Walutowy 6 2 9 4 3" xfId="9826"/>
    <cellStyle name="Walutowy 6 2 9 5" xfId="3121"/>
    <cellStyle name="Walutowy 6 2 9 5 2" xfId="6499"/>
    <cellStyle name="Walutowy 6 2 9 5 3" xfId="9827"/>
    <cellStyle name="Walutowy 6 2 9 6" xfId="6492"/>
    <cellStyle name="Walutowy 6 2 9 7" xfId="9820"/>
    <cellStyle name="Walutowy 6 20" xfId="3122"/>
    <cellStyle name="Walutowy 6 20 2" xfId="3123"/>
    <cellStyle name="Walutowy 6 20 2 2" xfId="6501"/>
    <cellStyle name="Walutowy 6 20 2 3" xfId="9829"/>
    <cellStyle name="Walutowy 6 20 3" xfId="3124"/>
    <cellStyle name="Walutowy 6 20 3 2" xfId="6502"/>
    <cellStyle name="Walutowy 6 20 3 3" xfId="9830"/>
    <cellStyle name="Walutowy 6 20 4" xfId="3125"/>
    <cellStyle name="Walutowy 6 20 4 2" xfId="6503"/>
    <cellStyle name="Walutowy 6 20 4 3" xfId="9831"/>
    <cellStyle name="Walutowy 6 20 5" xfId="6504"/>
    <cellStyle name="Walutowy 6 20 5 2" xfId="9832"/>
    <cellStyle name="Walutowy 6 20 6" xfId="6500"/>
    <cellStyle name="Walutowy 6 20 7" xfId="9828"/>
    <cellStyle name="Walutowy 6 21" xfId="3126"/>
    <cellStyle name="Walutowy 6 21 2" xfId="6506"/>
    <cellStyle name="Walutowy 6 21 2 2" xfId="9834"/>
    <cellStyle name="Walutowy 6 21 3" xfId="6505"/>
    <cellStyle name="Walutowy 6 21 4" xfId="9833"/>
    <cellStyle name="Walutowy 6 22" xfId="3127"/>
    <cellStyle name="Walutowy 6 22 2" xfId="6508"/>
    <cellStyle name="Walutowy 6 22 2 2" xfId="9836"/>
    <cellStyle name="Walutowy 6 22 3" xfId="6507"/>
    <cellStyle name="Walutowy 6 22 4" xfId="9835"/>
    <cellStyle name="Walutowy 6 23" xfId="3128"/>
    <cellStyle name="Walutowy 6 23 2" xfId="6510"/>
    <cellStyle name="Walutowy 6 23 2 2" xfId="9838"/>
    <cellStyle name="Walutowy 6 23 3" xfId="6509"/>
    <cellStyle name="Walutowy 6 23 4" xfId="9837"/>
    <cellStyle name="Walutowy 6 24" xfId="6511"/>
    <cellStyle name="Walutowy 6 24 2" xfId="9839"/>
    <cellStyle name="Walutowy 6 25" xfId="6512"/>
    <cellStyle name="Walutowy 6 25 2" xfId="9840"/>
    <cellStyle name="Walutowy 6 26" xfId="10123"/>
    <cellStyle name="Walutowy 6 3" xfId="3129"/>
    <cellStyle name="Walutowy 6 3 10" xfId="3130"/>
    <cellStyle name="Walutowy 6 3 10 2" xfId="6514"/>
    <cellStyle name="Walutowy 6 3 10 3" xfId="9842"/>
    <cellStyle name="Walutowy 6 3 11" xfId="3131"/>
    <cellStyle name="Walutowy 6 3 11 2" xfId="6515"/>
    <cellStyle name="Walutowy 6 3 11 3" xfId="9843"/>
    <cellStyle name="Walutowy 6 3 12" xfId="6513"/>
    <cellStyle name="Walutowy 6 3 13" xfId="9841"/>
    <cellStyle name="Walutowy 6 3 2" xfId="3132"/>
    <cellStyle name="Walutowy 6 3 2 2" xfId="3133"/>
    <cellStyle name="Walutowy 6 3 2 2 2" xfId="3134"/>
    <cellStyle name="Walutowy 6 3 2 2 2 2" xfId="6518"/>
    <cellStyle name="Walutowy 6 3 2 2 2 3" xfId="9846"/>
    <cellStyle name="Walutowy 6 3 2 2 3" xfId="3135"/>
    <cellStyle name="Walutowy 6 3 2 2 3 2" xfId="6519"/>
    <cellStyle name="Walutowy 6 3 2 2 3 3" xfId="9847"/>
    <cellStyle name="Walutowy 6 3 2 2 4" xfId="3136"/>
    <cellStyle name="Walutowy 6 3 2 2 4 2" xfId="6520"/>
    <cellStyle name="Walutowy 6 3 2 2 4 3" xfId="9848"/>
    <cellStyle name="Walutowy 6 3 2 2 5" xfId="6517"/>
    <cellStyle name="Walutowy 6 3 2 2 6" xfId="9845"/>
    <cellStyle name="Walutowy 6 3 2 3" xfId="3137"/>
    <cellStyle name="Walutowy 6 3 2 3 2" xfId="6521"/>
    <cellStyle name="Walutowy 6 3 2 3 3" xfId="9849"/>
    <cellStyle name="Walutowy 6 3 2 4" xfId="3138"/>
    <cellStyle name="Walutowy 6 3 2 4 2" xfId="6522"/>
    <cellStyle name="Walutowy 6 3 2 4 3" xfId="9850"/>
    <cellStyle name="Walutowy 6 3 2 5" xfId="3139"/>
    <cellStyle name="Walutowy 6 3 2 5 2" xfId="6523"/>
    <cellStyle name="Walutowy 6 3 2 5 3" xfId="9851"/>
    <cellStyle name="Walutowy 6 3 2 6" xfId="6516"/>
    <cellStyle name="Walutowy 6 3 2 7" xfId="9844"/>
    <cellStyle name="Walutowy 6 3 3" xfId="3140"/>
    <cellStyle name="Walutowy 6 3 3 2" xfId="3141"/>
    <cellStyle name="Walutowy 6 3 3 2 2" xfId="3142"/>
    <cellStyle name="Walutowy 6 3 3 2 2 2" xfId="6526"/>
    <cellStyle name="Walutowy 6 3 3 2 2 3" xfId="9854"/>
    <cellStyle name="Walutowy 6 3 3 2 3" xfId="3143"/>
    <cellStyle name="Walutowy 6 3 3 2 3 2" xfId="6527"/>
    <cellStyle name="Walutowy 6 3 3 2 3 3" xfId="9855"/>
    <cellStyle name="Walutowy 6 3 3 2 4" xfId="3144"/>
    <cellStyle name="Walutowy 6 3 3 2 4 2" xfId="6528"/>
    <cellStyle name="Walutowy 6 3 3 2 4 3" xfId="9856"/>
    <cellStyle name="Walutowy 6 3 3 2 5" xfId="6525"/>
    <cellStyle name="Walutowy 6 3 3 2 6" xfId="9853"/>
    <cellStyle name="Walutowy 6 3 3 3" xfId="3145"/>
    <cellStyle name="Walutowy 6 3 3 3 2" xfId="6529"/>
    <cellStyle name="Walutowy 6 3 3 3 3" xfId="9857"/>
    <cellStyle name="Walutowy 6 3 3 4" xfId="3146"/>
    <cellStyle name="Walutowy 6 3 3 4 2" xfId="6530"/>
    <cellStyle name="Walutowy 6 3 3 4 3" xfId="9858"/>
    <cellStyle name="Walutowy 6 3 3 5" xfId="3147"/>
    <cellStyle name="Walutowy 6 3 3 5 2" xfId="6531"/>
    <cellStyle name="Walutowy 6 3 3 5 3" xfId="9859"/>
    <cellStyle name="Walutowy 6 3 3 6" xfId="6524"/>
    <cellStyle name="Walutowy 6 3 3 7" xfId="9852"/>
    <cellStyle name="Walutowy 6 3 4" xfId="3148"/>
    <cellStyle name="Walutowy 6 3 4 2" xfId="3149"/>
    <cellStyle name="Walutowy 6 3 4 2 2" xfId="3150"/>
    <cellStyle name="Walutowy 6 3 4 2 2 2" xfId="6534"/>
    <cellStyle name="Walutowy 6 3 4 2 2 3" xfId="9862"/>
    <cellStyle name="Walutowy 6 3 4 2 3" xfId="3151"/>
    <cellStyle name="Walutowy 6 3 4 2 3 2" xfId="6535"/>
    <cellStyle name="Walutowy 6 3 4 2 3 3" xfId="9863"/>
    <cellStyle name="Walutowy 6 3 4 2 4" xfId="3152"/>
    <cellStyle name="Walutowy 6 3 4 2 4 2" xfId="6536"/>
    <cellStyle name="Walutowy 6 3 4 2 4 3" xfId="9864"/>
    <cellStyle name="Walutowy 6 3 4 2 5" xfId="6533"/>
    <cellStyle name="Walutowy 6 3 4 2 6" xfId="9861"/>
    <cellStyle name="Walutowy 6 3 4 3" xfId="3153"/>
    <cellStyle name="Walutowy 6 3 4 3 2" xfId="6537"/>
    <cellStyle name="Walutowy 6 3 4 3 3" xfId="9865"/>
    <cellStyle name="Walutowy 6 3 4 4" xfId="3154"/>
    <cellStyle name="Walutowy 6 3 4 4 2" xfId="6538"/>
    <cellStyle name="Walutowy 6 3 4 4 3" xfId="9866"/>
    <cellStyle name="Walutowy 6 3 4 5" xfId="3155"/>
    <cellStyle name="Walutowy 6 3 4 5 2" xfId="6539"/>
    <cellStyle name="Walutowy 6 3 4 5 3" xfId="9867"/>
    <cellStyle name="Walutowy 6 3 4 6" xfId="6532"/>
    <cellStyle name="Walutowy 6 3 4 7" xfId="9860"/>
    <cellStyle name="Walutowy 6 3 5" xfId="3156"/>
    <cellStyle name="Walutowy 6 3 5 2" xfId="3157"/>
    <cellStyle name="Walutowy 6 3 5 2 2" xfId="3158"/>
    <cellStyle name="Walutowy 6 3 5 2 2 2" xfId="6542"/>
    <cellStyle name="Walutowy 6 3 5 2 2 3" xfId="9870"/>
    <cellStyle name="Walutowy 6 3 5 2 3" xfId="3159"/>
    <cellStyle name="Walutowy 6 3 5 2 3 2" xfId="6543"/>
    <cellStyle name="Walutowy 6 3 5 2 3 3" xfId="9871"/>
    <cellStyle name="Walutowy 6 3 5 2 4" xfId="3160"/>
    <cellStyle name="Walutowy 6 3 5 2 4 2" xfId="6544"/>
    <cellStyle name="Walutowy 6 3 5 2 4 3" xfId="9872"/>
    <cellStyle name="Walutowy 6 3 5 2 5" xfId="6541"/>
    <cellStyle name="Walutowy 6 3 5 2 6" xfId="9869"/>
    <cellStyle name="Walutowy 6 3 5 3" xfId="3161"/>
    <cellStyle name="Walutowy 6 3 5 3 2" xfId="6545"/>
    <cellStyle name="Walutowy 6 3 5 3 3" xfId="9873"/>
    <cellStyle name="Walutowy 6 3 5 4" xfId="3162"/>
    <cellStyle name="Walutowy 6 3 5 4 2" xfId="6546"/>
    <cellStyle name="Walutowy 6 3 5 4 3" xfId="9874"/>
    <cellStyle name="Walutowy 6 3 5 5" xfId="3163"/>
    <cellStyle name="Walutowy 6 3 5 5 2" xfId="6547"/>
    <cellStyle name="Walutowy 6 3 5 5 3" xfId="9875"/>
    <cellStyle name="Walutowy 6 3 5 6" xfId="6540"/>
    <cellStyle name="Walutowy 6 3 5 7" xfId="9868"/>
    <cellStyle name="Walutowy 6 3 6" xfId="3164"/>
    <cellStyle name="Walutowy 6 3 6 2" xfId="3165"/>
    <cellStyle name="Walutowy 6 3 6 2 2" xfId="3166"/>
    <cellStyle name="Walutowy 6 3 6 2 2 2" xfId="6550"/>
    <cellStyle name="Walutowy 6 3 6 2 2 3" xfId="9878"/>
    <cellStyle name="Walutowy 6 3 6 2 3" xfId="3167"/>
    <cellStyle name="Walutowy 6 3 6 2 3 2" xfId="6551"/>
    <cellStyle name="Walutowy 6 3 6 2 3 3" xfId="9879"/>
    <cellStyle name="Walutowy 6 3 6 2 4" xfId="3168"/>
    <cellStyle name="Walutowy 6 3 6 2 4 2" xfId="6552"/>
    <cellStyle name="Walutowy 6 3 6 2 4 3" xfId="9880"/>
    <cellStyle name="Walutowy 6 3 6 2 5" xfId="6549"/>
    <cellStyle name="Walutowy 6 3 6 2 6" xfId="9877"/>
    <cellStyle name="Walutowy 6 3 6 3" xfId="3169"/>
    <cellStyle name="Walutowy 6 3 6 3 2" xfId="6553"/>
    <cellStyle name="Walutowy 6 3 6 3 3" xfId="9881"/>
    <cellStyle name="Walutowy 6 3 6 4" xfId="3170"/>
    <cellStyle name="Walutowy 6 3 6 4 2" xfId="6554"/>
    <cellStyle name="Walutowy 6 3 6 4 3" xfId="9882"/>
    <cellStyle name="Walutowy 6 3 6 5" xfId="3171"/>
    <cellStyle name="Walutowy 6 3 6 5 2" xfId="6555"/>
    <cellStyle name="Walutowy 6 3 6 5 3" xfId="9883"/>
    <cellStyle name="Walutowy 6 3 6 6" xfId="6548"/>
    <cellStyle name="Walutowy 6 3 6 7" xfId="9876"/>
    <cellStyle name="Walutowy 6 3 7" xfId="3172"/>
    <cellStyle name="Walutowy 6 3 7 2" xfId="3173"/>
    <cellStyle name="Walutowy 6 3 7 2 2" xfId="6557"/>
    <cellStyle name="Walutowy 6 3 7 2 3" xfId="9885"/>
    <cellStyle name="Walutowy 6 3 7 3" xfId="3174"/>
    <cellStyle name="Walutowy 6 3 7 3 2" xfId="6558"/>
    <cellStyle name="Walutowy 6 3 7 3 3" xfId="9886"/>
    <cellStyle name="Walutowy 6 3 7 4" xfId="3175"/>
    <cellStyle name="Walutowy 6 3 7 4 2" xfId="6559"/>
    <cellStyle name="Walutowy 6 3 7 4 3" xfId="9887"/>
    <cellStyle name="Walutowy 6 3 7 5" xfId="6556"/>
    <cellStyle name="Walutowy 6 3 7 6" xfId="9884"/>
    <cellStyle name="Walutowy 6 3 8" xfId="3176"/>
    <cellStyle name="Walutowy 6 3 8 2" xfId="3177"/>
    <cellStyle name="Walutowy 6 3 8 2 2" xfId="6561"/>
    <cellStyle name="Walutowy 6 3 8 2 3" xfId="9889"/>
    <cellStyle name="Walutowy 6 3 8 3" xfId="3178"/>
    <cellStyle name="Walutowy 6 3 8 3 2" xfId="6562"/>
    <cellStyle name="Walutowy 6 3 8 3 3" xfId="9890"/>
    <cellStyle name="Walutowy 6 3 8 4" xfId="3179"/>
    <cellStyle name="Walutowy 6 3 8 4 2" xfId="6563"/>
    <cellStyle name="Walutowy 6 3 8 4 3" xfId="9891"/>
    <cellStyle name="Walutowy 6 3 8 5" xfId="6560"/>
    <cellStyle name="Walutowy 6 3 8 6" xfId="9888"/>
    <cellStyle name="Walutowy 6 3 9" xfId="3180"/>
    <cellStyle name="Walutowy 6 3 9 2" xfId="6564"/>
    <cellStyle name="Walutowy 6 3 9 3" xfId="9892"/>
    <cellStyle name="Walutowy 6 4" xfId="3181"/>
    <cellStyle name="Walutowy 6 4 10" xfId="6566"/>
    <cellStyle name="Walutowy 6 4 11" xfId="6565"/>
    <cellStyle name="Walutowy 6 4 12" xfId="9893"/>
    <cellStyle name="Walutowy 6 4 2" xfId="3182"/>
    <cellStyle name="Walutowy 6 4 2 2" xfId="3183"/>
    <cellStyle name="Walutowy 6 4 2 2 2" xfId="3184"/>
    <cellStyle name="Walutowy 6 4 2 2 2 2" xfId="6569"/>
    <cellStyle name="Walutowy 6 4 2 2 2 3" xfId="9896"/>
    <cellStyle name="Walutowy 6 4 2 2 3" xfId="3185"/>
    <cellStyle name="Walutowy 6 4 2 2 3 2" xfId="6570"/>
    <cellStyle name="Walutowy 6 4 2 2 3 3" xfId="9897"/>
    <cellStyle name="Walutowy 6 4 2 2 4" xfId="3186"/>
    <cellStyle name="Walutowy 6 4 2 2 4 2" xfId="6571"/>
    <cellStyle name="Walutowy 6 4 2 2 4 3" xfId="9898"/>
    <cellStyle name="Walutowy 6 4 2 2 5" xfId="6568"/>
    <cellStyle name="Walutowy 6 4 2 2 6" xfId="9895"/>
    <cellStyle name="Walutowy 6 4 2 3" xfId="3187"/>
    <cellStyle name="Walutowy 6 4 2 3 2" xfId="6572"/>
    <cellStyle name="Walutowy 6 4 2 3 3" xfId="9899"/>
    <cellStyle name="Walutowy 6 4 2 4" xfId="3188"/>
    <cellStyle name="Walutowy 6 4 2 4 2" xfId="6573"/>
    <cellStyle name="Walutowy 6 4 2 4 3" xfId="9900"/>
    <cellStyle name="Walutowy 6 4 2 5" xfId="3189"/>
    <cellStyle name="Walutowy 6 4 2 5 2" xfId="6574"/>
    <cellStyle name="Walutowy 6 4 2 5 3" xfId="9901"/>
    <cellStyle name="Walutowy 6 4 2 6" xfId="6567"/>
    <cellStyle name="Walutowy 6 4 2 7" xfId="9894"/>
    <cellStyle name="Walutowy 6 4 3" xfId="3190"/>
    <cellStyle name="Walutowy 6 4 3 2" xfId="3191"/>
    <cellStyle name="Walutowy 6 4 3 2 2" xfId="3192"/>
    <cellStyle name="Walutowy 6 4 3 2 2 2" xfId="6577"/>
    <cellStyle name="Walutowy 6 4 3 2 2 3" xfId="9904"/>
    <cellStyle name="Walutowy 6 4 3 2 3" xfId="3193"/>
    <cellStyle name="Walutowy 6 4 3 2 3 2" xfId="6578"/>
    <cellStyle name="Walutowy 6 4 3 2 3 3" xfId="9905"/>
    <cellStyle name="Walutowy 6 4 3 2 4" xfId="3194"/>
    <cellStyle name="Walutowy 6 4 3 2 4 2" xfId="6579"/>
    <cellStyle name="Walutowy 6 4 3 2 4 3" xfId="9906"/>
    <cellStyle name="Walutowy 6 4 3 2 5" xfId="6576"/>
    <cellStyle name="Walutowy 6 4 3 2 6" xfId="9903"/>
    <cellStyle name="Walutowy 6 4 3 3" xfId="3195"/>
    <cellStyle name="Walutowy 6 4 3 3 2" xfId="6580"/>
    <cellStyle name="Walutowy 6 4 3 3 3" xfId="9907"/>
    <cellStyle name="Walutowy 6 4 3 4" xfId="3196"/>
    <cellStyle name="Walutowy 6 4 3 4 2" xfId="6581"/>
    <cellStyle name="Walutowy 6 4 3 4 3" xfId="9908"/>
    <cellStyle name="Walutowy 6 4 3 5" xfId="3197"/>
    <cellStyle name="Walutowy 6 4 3 5 2" xfId="6582"/>
    <cellStyle name="Walutowy 6 4 3 5 3" xfId="9909"/>
    <cellStyle name="Walutowy 6 4 3 6" xfId="6575"/>
    <cellStyle name="Walutowy 6 4 3 7" xfId="9902"/>
    <cellStyle name="Walutowy 6 4 4" xfId="3198"/>
    <cellStyle name="Walutowy 6 4 4 2" xfId="3199"/>
    <cellStyle name="Walutowy 6 4 4 2 2" xfId="3200"/>
    <cellStyle name="Walutowy 6 4 4 2 2 2" xfId="6585"/>
    <cellStyle name="Walutowy 6 4 4 2 2 3" xfId="9912"/>
    <cellStyle name="Walutowy 6 4 4 2 3" xfId="3201"/>
    <cellStyle name="Walutowy 6 4 4 2 3 2" xfId="6586"/>
    <cellStyle name="Walutowy 6 4 4 2 3 3" xfId="9913"/>
    <cellStyle name="Walutowy 6 4 4 2 4" xfId="3202"/>
    <cellStyle name="Walutowy 6 4 4 2 4 2" xfId="6587"/>
    <cellStyle name="Walutowy 6 4 4 2 4 3" xfId="9914"/>
    <cellStyle name="Walutowy 6 4 4 2 5" xfId="6584"/>
    <cellStyle name="Walutowy 6 4 4 2 6" xfId="9911"/>
    <cellStyle name="Walutowy 6 4 4 3" xfId="3203"/>
    <cellStyle name="Walutowy 6 4 4 3 2" xfId="6588"/>
    <cellStyle name="Walutowy 6 4 4 3 3" xfId="9915"/>
    <cellStyle name="Walutowy 6 4 4 4" xfId="3204"/>
    <cellStyle name="Walutowy 6 4 4 4 2" xfId="6589"/>
    <cellStyle name="Walutowy 6 4 4 4 3" xfId="9916"/>
    <cellStyle name="Walutowy 6 4 4 5" xfId="3205"/>
    <cellStyle name="Walutowy 6 4 4 5 2" xfId="6590"/>
    <cellStyle name="Walutowy 6 4 4 5 3" xfId="9917"/>
    <cellStyle name="Walutowy 6 4 4 6" xfId="6583"/>
    <cellStyle name="Walutowy 6 4 4 7" xfId="9910"/>
    <cellStyle name="Walutowy 6 4 5" xfId="3206"/>
    <cellStyle name="Walutowy 6 4 5 2" xfId="3207"/>
    <cellStyle name="Walutowy 6 4 5 2 2" xfId="6592"/>
    <cellStyle name="Walutowy 6 4 5 2 3" xfId="9919"/>
    <cellStyle name="Walutowy 6 4 5 3" xfId="3208"/>
    <cellStyle name="Walutowy 6 4 5 3 2" xfId="6593"/>
    <cellStyle name="Walutowy 6 4 5 3 3" xfId="9920"/>
    <cellStyle name="Walutowy 6 4 5 4" xfId="3209"/>
    <cellStyle name="Walutowy 6 4 5 4 2" xfId="6594"/>
    <cellStyle name="Walutowy 6 4 5 4 3" xfId="9921"/>
    <cellStyle name="Walutowy 6 4 5 5" xfId="6591"/>
    <cellStyle name="Walutowy 6 4 5 6" xfId="9918"/>
    <cellStyle name="Walutowy 6 4 6" xfId="3210"/>
    <cellStyle name="Walutowy 6 4 6 2" xfId="3211"/>
    <cellStyle name="Walutowy 6 4 6 2 2" xfId="6596"/>
    <cellStyle name="Walutowy 6 4 6 2 3" xfId="9923"/>
    <cellStyle name="Walutowy 6 4 6 3" xfId="3212"/>
    <cellStyle name="Walutowy 6 4 6 3 2" xfId="6597"/>
    <cellStyle name="Walutowy 6 4 6 3 3" xfId="9924"/>
    <cellStyle name="Walutowy 6 4 6 4" xfId="3213"/>
    <cellStyle name="Walutowy 6 4 6 4 2" xfId="6598"/>
    <cellStyle name="Walutowy 6 4 6 4 3" xfId="9925"/>
    <cellStyle name="Walutowy 6 4 6 5" xfId="6595"/>
    <cellStyle name="Walutowy 6 4 6 6" xfId="9922"/>
    <cellStyle name="Walutowy 6 4 7" xfId="3214"/>
    <cellStyle name="Walutowy 6 4 7 2" xfId="6599"/>
    <cellStyle name="Walutowy 6 4 7 3" xfId="9926"/>
    <cellStyle name="Walutowy 6 4 8" xfId="3215"/>
    <cellStyle name="Walutowy 6 4 8 2" xfId="6600"/>
    <cellStyle name="Walutowy 6 4 8 3" xfId="9927"/>
    <cellStyle name="Walutowy 6 4 9" xfId="3216"/>
    <cellStyle name="Walutowy 6 4 9 2" xfId="6601"/>
    <cellStyle name="Walutowy 6 4 9 3" xfId="9928"/>
    <cellStyle name="Walutowy 6 5" xfId="3217"/>
    <cellStyle name="Walutowy 6 5 2" xfId="3218"/>
    <cellStyle name="Walutowy 6 5 2 2" xfId="3219"/>
    <cellStyle name="Walutowy 6 5 2 2 2" xfId="6604"/>
    <cellStyle name="Walutowy 6 5 2 2 3" xfId="9931"/>
    <cellStyle name="Walutowy 6 5 2 3" xfId="3220"/>
    <cellStyle name="Walutowy 6 5 2 3 2" xfId="6605"/>
    <cellStyle name="Walutowy 6 5 2 3 3" xfId="9932"/>
    <cellStyle name="Walutowy 6 5 2 4" xfId="3221"/>
    <cellStyle name="Walutowy 6 5 2 4 2" xfId="6606"/>
    <cellStyle name="Walutowy 6 5 2 4 3" xfId="9933"/>
    <cellStyle name="Walutowy 6 5 2 5" xfId="6603"/>
    <cellStyle name="Walutowy 6 5 2 6" xfId="9930"/>
    <cellStyle name="Walutowy 6 5 3" xfId="3222"/>
    <cellStyle name="Walutowy 6 5 3 2" xfId="6607"/>
    <cellStyle name="Walutowy 6 5 3 3" xfId="9934"/>
    <cellStyle name="Walutowy 6 5 4" xfId="3223"/>
    <cellStyle name="Walutowy 6 5 4 2" xfId="6608"/>
    <cellStyle name="Walutowy 6 5 4 3" xfId="9935"/>
    <cellStyle name="Walutowy 6 5 5" xfId="3224"/>
    <cellStyle name="Walutowy 6 5 5 2" xfId="6609"/>
    <cellStyle name="Walutowy 6 5 5 3" xfId="9936"/>
    <cellStyle name="Walutowy 6 5 6" xfId="6602"/>
    <cellStyle name="Walutowy 6 5 7" xfId="9929"/>
    <cellStyle name="Walutowy 6 6" xfId="3225"/>
    <cellStyle name="Walutowy 6 6 2" xfId="3226"/>
    <cellStyle name="Walutowy 6 6 2 2" xfId="3227"/>
    <cellStyle name="Walutowy 6 6 2 2 2" xfId="6612"/>
    <cellStyle name="Walutowy 6 6 2 2 3" xfId="9939"/>
    <cellStyle name="Walutowy 6 6 2 3" xfId="3228"/>
    <cellStyle name="Walutowy 6 6 2 3 2" xfId="6613"/>
    <cellStyle name="Walutowy 6 6 2 3 3" xfId="9940"/>
    <cellStyle name="Walutowy 6 6 2 4" xfId="3229"/>
    <cellStyle name="Walutowy 6 6 2 4 2" xfId="6614"/>
    <cellStyle name="Walutowy 6 6 2 4 3" xfId="9941"/>
    <cellStyle name="Walutowy 6 6 2 5" xfId="6611"/>
    <cellStyle name="Walutowy 6 6 2 6" xfId="9938"/>
    <cellStyle name="Walutowy 6 6 3" xfId="3230"/>
    <cellStyle name="Walutowy 6 6 3 2" xfId="6615"/>
    <cellStyle name="Walutowy 6 6 3 3" xfId="9942"/>
    <cellStyle name="Walutowy 6 6 4" xfId="3231"/>
    <cellStyle name="Walutowy 6 6 4 2" xfId="6616"/>
    <cellStyle name="Walutowy 6 6 4 3" xfId="9943"/>
    <cellStyle name="Walutowy 6 6 5" xfId="3232"/>
    <cellStyle name="Walutowy 6 6 5 2" xfId="6617"/>
    <cellStyle name="Walutowy 6 6 5 3" xfId="9944"/>
    <cellStyle name="Walutowy 6 6 6" xfId="6610"/>
    <cellStyle name="Walutowy 6 6 7" xfId="9937"/>
    <cellStyle name="Walutowy 6 7" xfId="3233"/>
    <cellStyle name="Walutowy 6 7 2" xfId="3234"/>
    <cellStyle name="Walutowy 6 7 2 2" xfId="3235"/>
    <cellStyle name="Walutowy 6 7 2 2 2" xfId="6620"/>
    <cellStyle name="Walutowy 6 7 2 2 3" xfId="9947"/>
    <cellStyle name="Walutowy 6 7 2 3" xfId="3236"/>
    <cellStyle name="Walutowy 6 7 2 3 2" xfId="6621"/>
    <cellStyle name="Walutowy 6 7 2 3 3" xfId="9948"/>
    <cellStyle name="Walutowy 6 7 2 4" xfId="3237"/>
    <cellStyle name="Walutowy 6 7 2 4 2" xfId="6622"/>
    <cellStyle name="Walutowy 6 7 2 4 3" xfId="9949"/>
    <cellStyle name="Walutowy 6 7 2 5" xfId="6619"/>
    <cellStyle name="Walutowy 6 7 2 6" xfId="9946"/>
    <cellStyle name="Walutowy 6 7 3" xfId="3238"/>
    <cellStyle name="Walutowy 6 7 3 2" xfId="6623"/>
    <cellStyle name="Walutowy 6 7 3 3" xfId="9950"/>
    <cellStyle name="Walutowy 6 7 4" xfId="3239"/>
    <cellStyle name="Walutowy 6 7 4 2" xfId="6624"/>
    <cellStyle name="Walutowy 6 7 4 3" xfId="9951"/>
    <cellStyle name="Walutowy 6 7 5" xfId="3240"/>
    <cellStyle name="Walutowy 6 7 5 2" xfId="6625"/>
    <cellStyle name="Walutowy 6 7 5 3" xfId="9952"/>
    <cellStyle name="Walutowy 6 7 6" xfId="6618"/>
    <cellStyle name="Walutowy 6 7 7" xfId="9945"/>
    <cellStyle name="Walutowy 6 8" xfId="3241"/>
    <cellStyle name="Walutowy 6 8 2" xfId="3242"/>
    <cellStyle name="Walutowy 6 8 2 2" xfId="3243"/>
    <cellStyle name="Walutowy 6 8 2 2 2" xfId="6628"/>
    <cellStyle name="Walutowy 6 8 2 2 3" xfId="9955"/>
    <cellStyle name="Walutowy 6 8 2 3" xfId="3244"/>
    <cellStyle name="Walutowy 6 8 2 3 2" xfId="6629"/>
    <cellStyle name="Walutowy 6 8 2 3 3" xfId="9956"/>
    <cellStyle name="Walutowy 6 8 2 4" xfId="3245"/>
    <cellStyle name="Walutowy 6 8 2 4 2" xfId="6630"/>
    <cellStyle name="Walutowy 6 8 2 4 3" xfId="9957"/>
    <cellStyle name="Walutowy 6 8 2 5" xfId="6627"/>
    <cellStyle name="Walutowy 6 8 2 6" xfId="9954"/>
    <cellStyle name="Walutowy 6 8 3" xfId="3246"/>
    <cellStyle name="Walutowy 6 8 3 2" xfId="6631"/>
    <cellStyle name="Walutowy 6 8 3 3" xfId="9958"/>
    <cellStyle name="Walutowy 6 8 4" xfId="3247"/>
    <cellStyle name="Walutowy 6 8 4 2" xfId="6632"/>
    <cellStyle name="Walutowy 6 8 4 3" xfId="9959"/>
    <cellStyle name="Walutowy 6 8 5" xfId="3248"/>
    <cellStyle name="Walutowy 6 8 5 2" xfId="6633"/>
    <cellStyle name="Walutowy 6 8 5 3" xfId="9960"/>
    <cellStyle name="Walutowy 6 8 6" xfId="6626"/>
    <cellStyle name="Walutowy 6 8 7" xfId="9953"/>
    <cellStyle name="Walutowy 6 9" xfId="3249"/>
    <cellStyle name="Walutowy 6 9 2" xfId="3250"/>
    <cellStyle name="Walutowy 6 9 2 2" xfId="3251"/>
    <cellStyle name="Walutowy 6 9 2 2 2" xfId="6636"/>
    <cellStyle name="Walutowy 6 9 2 2 3" xfId="9963"/>
    <cellStyle name="Walutowy 6 9 2 3" xfId="3252"/>
    <cellStyle name="Walutowy 6 9 2 3 2" xfId="6637"/>
    <cellStyle name="Walutowy 6 9 2 3 3" xfId="9964"/>
    <cellStyle name="Walutowy 6 9 2 4" xfId="3253"/>
    <cellStyle name="Walutowy 6 9 2 4 2" xfId="6638"/>
    <cellStyle name="Walutowy 6 9 2 4 3" xfId="9965"/>
    <cellStyle name="Walutowy 6 9 2 5" xfId="6635"/>
    <cellStyle name="Walutowy 6 9 2 6" xfId="9962"/>
    <cellStyle name="Walutowy 6 9 3" xfId="3254"/>
    <cellStyle name="Walutowy 6 9 3 2" xfId="6639"/>
    <cellStyle name="Walutowy 6 9 3 3" xfId="9966"/>
    <cellStyle name="Walutowy 6 9 4" xfId="3255"/>
    <cellStyle name="Walutowy 6 9 4 2" xfId="6640"/>
    <cellStyle name="Walutowy 6 9 4 3" xfId="9967"/>
    <cellStyle name="Walutowy 6 9 5" xfId="3256"/>
    <cellStyle name="Walutowy 6 9 5 2" xfId="6641"/>
    <cellStyle name="Walutowy 6 9 5 3" xfId="9968"/>
    <cellStyle name="Walutowy 6 9 6" xfId="6634"/>
    <cellStyle name="Walutowy 6 9 7" xfId="9961"/>
    <cellStyle name="Walutowy 7" xfId="3257"/>
    <cellStyle name="Walutowy 7 10" xfId="3258"/>
    <cellStyle name="Walutowy 7 10 2" xfId="6643"/>
    <cellStyle name="Walutowy 7 10 3" xfId="9970"/>
    <cellStyle name="Walutowy 7 11" xfId="3259"/>
    <cellStyle name="Walutowy 7 11 2" xfId="6644"/>
    <cellStyle name="Walutowy 7 11 3" xfId="9971"/>
    <cellStyle name="Walutowy 7 12" xfId="3260"/>
    <cellStyle name="Walutowy 7 12 2" xfId="6645"/>
    <cellStyle name="Walutowy 7 12 3" xfId="9972"/>
    <cellStyle name="Walutowy 7 13" xfId="6642"/>
    <cellStyle name="Walutowy 7 14" xfId="9969"/>
    <cellStyle name="Walutowy 7 2" xfId="3261"/>
    <cellStyle name="Walutowy 7 3" xfId="3262"/>
    <cellStyle name="Walutowy 7 3 2" xfId="3263"/>
    <cellStyle name="Walutowy 7 3 2 2" xfId="3264"/>
    <cellStyle name="Walutowy 7 3 2 2 2" xfId="6648"/>
    <cellStyle name="Walutowy 7 3 2 2 3" xfId="9975"/>
    <cellStyle name="Walutowy 7 3 2 3" xfId="3265"/>
    <cellStyle name="Walutowy 7 3 2 3 2" xfId="6649"/>
    <cellStyle name="Walutowy 7 3 2 3 3" xfId="9976"/>
    <cellStyle name="Walutowy 7 3 2 4" xfId="3266"/>
    <cellStyle name="Walutowy 7 3 2 4 2" xfId="6650"/>
    <cellStyle name="Walutowy 7 3 2 4 3" xfId="9977"/>
    <cellStyle name="Walutowy 7 3 2 5" xfId="6647"/>
    <cellStyle name="Walutowy 7 3 2 6" xfId="9974"/>
    <cellStyle name="Walutowy 7 3 3" xfId="3267"/>
    <cellStyle name="Walutowy 7 3 3 2" xfId="6651"/>
    <cellStyle name="Walutowy 7 3 3 3" xfId="9978"/>
    <cellStyle name="Walutowy 7 3 4" xfId="3268"/>
    <cellStyle name="Walutowy 7 3 4 2" xfId="6652"/>
    <cellStyle name="Walutowy 7 3 4 3" xfId="9979"/>
    <cellStyle name="Walutowy 7 3 5" xfId="3269"/>
    <cellStyle name="Walutowy 7 3 5 2" xfId="6653"/>
    <cellStyle name="Walutowy 7 3 5 3" xfId="9980"/>
    <cellStyle name="Walutowy 7 3 6" xfId="6646"/>
    <cellStyle name="Walutowy 7 3 7" xfId="9973"/>
    <cellStyle name="Walutowy 7 4" xfId="3270"/>
    <cellStyle name="Walutowy 7 4 2" xfId="3271"/>
    <cellStyle name="Walutowy 7 4 2 2" xfId="3272"/>
    <cellStyle name="Walutowy 7 4 2 2 2" xfId="6656"/>
    <cellStyle name="Walutowy 7 4 2 2 3" xfId="9983"/>
    <cellStyle name="Walutowy 7 4 2 3" xfId="3273"/>
    <cellStyle name="Walutowy 7 4 2 3 2" xfId="6657"/>
    <cellStyle name="Walutowy 7 4 2 3 3" xfId="9984"/>
    <cellStyle name="Walutowy 7 4 2 4" xfId="3274"/>
    <cellStyle name="Walutowy 7 4 2 4 2" xfId="6658"/>
    <cellStyle name="Walutowy 7 4 2 4 3" xfId="9985"/>
    <cellStyle name="Walutowy 7 4 2 5" xfId="6655"/>
    <cellStyle name="Walutowy 7 4 2 6" xfId="9982"/>
    <cellStyle name="Walutowy 7 4 3" xfId="3275"/>
    <cellStyle name="Walutowy 7 4 3 2" xfId="6659"/>
    <cellStyle name="Walutowy 7 4 3 3" xfId="9986"/>
    <cellStyle name="Walutowy 7 4 4" xfId="3276"/>
    <cellStyle name="Walutowy 7 4 4 2" xfId="6660"/>
    <cellStyle name="Walutowy 7 4 4 3" xfId="9987"/>
    <cellStyle name="Walutowy 7 4 5" xfId="3277"/>
    <cellStyle name="Walutowy 7 4 5 2" xfId="6661"/>
    <cellStyle name="Walutowy 7 4 5 3" xfId="9988"/>
    <cellStyle name="Walutowy 7 4 6" xfId="6654"/>
    <cellStyle name="Walutowy 7 4 7" xfId="9981"/>
    <cellStyle name="Walutowy 7 5" xfId="3278"/>
    <cellStyle name="Walutowy 7 5 2" xfId="3279"/>
    <cellStyle name="Walutowy 7 5 2 2" xfId="3280"/>
    <cellStyle name="Walutowy 7 5 2 2 2" xfId="6664"/>
    <cellStyle name="Walutowy 7 5 2 2 3" xfId="9991"/>
    <cellStyle name="Walutowy 7 5 2 3" xfId="3281"/>
    <cellStyle name="Walutowy 7 5 2 3 2" xfId="6665"/>
    <cellStyle name="Walutowy 7 5 2 3 3" xfId="9992"/>
    <cellStyle name="Walutowy 7 5 2 4" xfId="3282"/>
    <cellStyle name="Walutowy 7 5 2 4 2" xfId="6666"/>
    <cellStyle name="Walutowy 7 5 2 4 3" xfId="9993"/>
    <cellStyle name="Walutowy 7 5 2 5" xfId="6663"/>
    <cellStyle name="Walutowy 7 5 2 6" xfId="9990"/>
    <cellStyle name="Walutowy 7 5 3" xfId="3283"/>
    <cellStyle name="Walutowy 7 5 3 2" xfId="6667"/>
    <cellStyle name="Walutowy 7 5 3 3" xfId="9994"/>
    <cellStyle name="Walutowy 7 5 4" xfId="3284"/>
    <cellStyle name="Walutowy 7 5 4 2" xfId="6668"/>
    <cellStyle name="Walutowy 7 5 4 3" xfId="9995"/>
    <cellStyle name="Walutowy 7 5 5" xfId="3285"/>
    <cellStyle name="Walutowy 7 5 5 2" xfId="6669"/>
    <cellStyle name="Walutowy 7 5 5 3" xfId="9996"/>
    <cellStyle name="Walutowy 7 5 6" xfId="6662"/>
    <cellStyle name="Walutowy 7 5 7" xfId="9989"/>
    <cellStyle name="Walutowy 7 6" xfId="3286"/>
    <cellStyle name="Walutowy 7 6 2" xfId="3287"/>
    <cellStyle name="Walutowy 7 6 2 2" xfId="3288"/>
    <cellStyle name="Walutowy 7 6 2 2 2" xfId="6672"/>
    <cellStyle name="Walutowy 7 6 2 2 3" xfId="9999"/>
    <cellStyle name="Walutowy 7 6 2 3" xfId="3289"/>
    <cellStyle name="Walutowy 7 6 2 3 2" xfId="6673"/>
    <cellStyle name="Walutowy 7 6 2 3 3" xfId="10000"/>
    <cellStyle name="Walutowy 7 6 2 4" xfId="3290"/>
    <cellStyle name="Walutowy 7 6 2 4 2" xfId="6674"/>
    <cellStyle name="Walutowy 7 6 2 4 3" xfId="10001"/>
    <cellStyle name="Walutowy 7 6 2 5" xfId="6671"/>
    <cellStyle name="Walutowy 7 6 2 6" xfId="9998"/>
    <cellStyle name="Walutowy 7 6 3" xfId="3291"/>
    <cellStyle name="Walutowy 7 6 3 2" xfId="6675"/>
    <cellStyle name="Walutowy 7 6 3 3" xfId="10002"/>
    <cellStyle name="Walutowy 7 6 4" xfId="3292"/>
    <cellStyle name="Walutowy 7 6 4 2" xfId="6676"/>
    <cellStyle name="Walutowy 7 6 4 3" xfId="10003"/>
    <cellStyle name="Walutowy 7 6 5" xfId="3293"/>
    <cellStyle name="Walutowy 7 6 5 2" xfId="6677"/>
    <cellStyle name="Walutowy 7 6 5 3" xfId="10004"/>
    <cellStyle name="Walutowy 7 6 6" xfId="6670"/>
    <cellStyle name="Walutowy 7 6 7" xfId="9997"/>
    <cellStyle name="Walutowy 7 7" xfId="3294"/>
    <cellStyle name="Walutowy 7 7 2" xfId="3295"/>
    <cellStyle name="Walutowy 7 7 2 2" xfId="3296"/>
    <cellStyle name="Walutowy 7 7 2 2 2" xfId="6680"/>
    <cellStyle name="Walutowy 7 7 2 2 3" xfId="10007"/>
    <cellStyle name="Walutowy 7 7 2 3" xfId="3297"/>
    <cellStyle name="Walutowy 7 7 2 3 2" xfId="6681"/>
    <cellStyle name="Walutowy 7 7 2 3 3" xfId="10008"/>
    <cellStyle name="Walutowy 7 7 2 4" xfId="3298"/>
    <cellStyle name="Walutowy 7 7 2 4 2" xfId="6682"/>
    <cellStyle name="Walutowy 7 7 2 4 3" xfId="10009"/>
    <cellStyle name="Walutowy 7 7 2 5" xfId="6679"/>
    <cellStyle name="Walutowy 7 7 2 6" xfId="10006"/>
    <cellStyle name="Walutowy 7 7 3" xfId="3299"/>
    <cellStyle name="Walutowy 7 7 3 2" xfId="6683"/>
    <cellStyle name="Walutowy 7 7 3 3" xfId="10010"/>
    <cellStyle name="Walutowy 7 7 4" xfId="3300"/>
    <cellStyle name="Walutowy 7 7 4 2" xfId="6684"/>
    <cellStyle name="Walutowy 7 7 4 3" xfId="10011"/>
    <cellStyle name="Walutowy 7 7 5" xfId="3301"/>
    <cellStyle name="Walutowy 7 7 5 2" xfId="6685"/>
    <cellStyle name="Walutowy 7 7 5 3" xfId="10012"/>
    <cellStyle name="Walutowy 7 7 6" xfId="6678"/>
    <cellStyle name="Walutowy 7 7 7" xfId="10005"/>
    <cellStyle name="Walutowy 7 8" xfId="3302"/>
    <cellStyle name="Walutowy 7 8 2" xfId="3303"/>
    <cellStyle name="Walutowy 7 8 2 2" xfId="6687"/>
    <cellStyle name="Walutowy 7 8 2 3" xfId="10014"/>
    <cellStyle name="Walutowy 7 8 3" xfId="3304"/>
    <cellStyle name="Walutowy 7 8 3 2" xfId="6688"/>
    <cellStyle name="Walutowy 7 8 3 3" xfId="10015"/>
    <cellStyle name="Walutowy 7 8 4" xfId="3305"/>
    <cellStyle name="Walutowy 7 8 4 2" xfId="6689"/>
    <cellStyle name="Walutowy 7 8 4 3" xfId="10016"/>
    <cellStyle name="Walutowy 7 8 5" xfId="6686"/>
    <cellStyle name="Walutowy 7 8 6" xfId="10013"/>
    <cellStyle name="Walutowy 7 9" xfId="3306"/>
    <cellStyle name="Walutowy 7 9 2" xfId="3307"/>
    <cellStyle name="Walutowy 7 9 2 2" xfId="6691"/>
    <cellStyle name="Walutowy 7 9 2 3" xfId="10018"/>
    <cellStyle name="Walutowy 7 9 3" xfId="3308"/>
    <cellStyle name="Walutowy 7 9 3 2" xfId="6692"/>
    <cellStyle name="Walutowy 7 9 3 3" xfId="10019"/>
    <cellStyle name="Walutowy 7 9 4" xfId="3309"/>
    <cellStyle name="Walutowy 7 9 4 2" xfId="6693"/>
    <cellStyle name="Walutowy 7 9 4 3" xfId="10020"/>
    <cellStyle name="Walutowy 7 9 5" xfId="6690"/>
    <cellStyle name="Walutowy 7 9 6" xfId="10017"/>
    <cellStyle name="Walutowy 8" xfId="3310"/>
    <cellStyle name="Walutowy 8 10" xfId="3311"/>
    <cellStyle name="Walutowy 8 10 2" xfId="6695"/>
    <cellStyle name="Walutowy 8 10 3" xfId="10022"/>
    <cellStyle name="Walutowy 8 11" xfId="3312"/>
    <cellStyle name="Walutowy 8 11 2" xfId="6696"/>
    <cellStyle name="Walutowy 8 11 3" xfId="10023"/>
    <cellStyle name="Walutowy 8 12" xfId="6694"/>
    <cellStyle name="Walutowy 8 13" xfId="10021"/>
    <cellStyle name="Walutowy 8 2" xfId="3313"/>
    <cellStyle name="Walutowy 8 2 2" xfId="3314"/>
    <cellStyle name="Walutowy 8 2 2 2" xfId="3315"/>
    <cellStyle name="Walutowy 8 2 2 2 2" xfId="6699"/>
    <cellStyle name="Walutowy 8 2 2 2 3" xfId="10026"/>
    <cellStyle name="Walutowy 8 2 2 3" xfId="3316"/>
    <cellStyle name="Walutowy 8 2 2 3 2" xfId="6700"/>
    <cellStyle name="Walutowy 8 2 2 3 3" xfId="10027"/>
    <cellStyle name="Walutowy 8 2 2 4" xfId="3317"/>
    <cellStyle name="Walutowy 8 2 2 4 2" xfId="6701"/>
    <cellStyle name="Walutowy 8 2 2 4 3" xfId="10028"/>
    <cellStyle name="Walutowy 8 2 2 5" xfId="6698"/>
    <cellStyle name="Walutowy 8 2 2 6" xfId="10025"/>
    <cellStyle name="Walutowy 8 2 3" xfId="3318"/>
    <cellStyle name="Walutowy 8 2 3 2" xfId="6702"/>
    <cellStyle name="Walutowy 8 2 3 3" xfId="10029"/>
    <cellStyle name="Walutowy 8 2 4" xfId="3319"/>
    <cellStyle name="Walutowy 8 2 4 2" xfId="6703"/>
    <cellStyle name="Walutowy 8 2 4 3" xfId="10030"/>
    <cellStyle name="Walutowy 8 2 5" xfId="3320"/>
    <cellStyle name="Walutowy 8 2 5 2" xfId="6704"/>
    <cellStyle name="Walutowy 8 2 5 3" xfId="10031"/>
    <cellStyle name="Walutowy 8 2 6" xfId="6697"/>
    <cellStyle name="Walutowy 8 2 7" xfId="10024"/>
    <cellStyle name="Walutowy 8 3" xfId="3321"/>
    <cellStyle name="Walutowy 8 3 2" xfId="3322"/>
    <cellStyle name="Walutowy 8 3 2 2" xfId="3323"/>
    <cellStyle name="Walutowy 8 3 2 2 2" xfId="6707"/>
    <cellStyle name="Walutowy 8 3 2 2 3" xfId="10034"/>
    <cellStyle name="Walutowy 8 3 2 3" xfId="3324"/>
    <cellStyle name="Walutowy 8 3 2 3 2" xfId="6708"/>
    <cellStyle name="Walutowy 8 3 2 3 3" xfId="10035"/>
    <cellStyle name="Walutowy 8 3 2 4" xfId="3325"/>
    <cellStyle name="Walutowy 8 3 2 4 2" xfId="6709"/>
    <cellStyle name="Walutowy 8 3 2 4 3" xfId="10036"/>
    <cellStyle name="Walutowy 8 3 2 5" xfId="6706"/>
    <cellStyle name="Walutowy 8 3 2 6" xfId="10033"/>
    <cellStyle name="Walutowy 8 3 3" xfId="3326"/>
    <cellStyle name="Walutowy 8 3 3 2" xfId="6710"/>
    <cellStyle name="Walutowy 8 3 3 3" xfId="10037"/>
    <cellStyle name="Walutowy 8 3 4" xfId="3327"/>
    <cellStyle name="Walutowy 8 3 4 2" xfId="6711"/>
    <cellStyle name="Walutowy 8 3 4 3" xfId="10038"/>
    <cellStyle name="Walutowy 8 3 5" xfId="3328"/>
    <cellStyle name="Walutowy 8 3 5 2" xfId="6712"/>
    <cellStyle name="Walutowy 8 3 5 3" xfId="10039"/>
    <cellStyle name="Walutowy 8 3 6" xfId="6705"/>
    <cellStyle name="Walutowy 8 3 7" xfId="10032"/>
    <cellStyle name="Walutowy 8 4" xfId="3329"/>
    <cellStyle name="Walutowy 8 4 2" xfId="3330"/>
    <cellStyle name="Walutowy 8 4 2 2" xfId="3331"/>
    <cellStyle name="Walutowy 8 4 2 2 2" xfId="6715"/>
    <cellStyle name="Walutowy 8 4 2 2 3" xfId="10042"/>
    <cellStyle name="Walutowy 8 4 2 3" xfId="3332"/>
    <cellStyle name="Walutowy 8 4 2 3 2" xfId="6716"/>
    <cellStyle name="Walutowy 8 4 2 3 3" xfId="10043"/>
    <cellStyle name="Walutowy 8 4 2 4" xfId="3333"/>
    <cellStyle name="Walutowy 8 4 2 4 2" xfId="6717"/>
    <cellStyle name="Walutowy 8 4 2 4 3" xfId="10044"/>
    <cellStyle name="Walutowy 8 4 2 5" xfId="6714"/>
    <cellStyle name="Walutowy 8 4 2 6" xfId="10041"/>
    <cellStyle name="Walutowy 8 4 3" xfId="3334"/>
    <cellStyle name="Walutowy 8 4 3 2" xfId="6718"/>
    <cellStyle name="Walutowy 8 4 3 3" xfId="10045"/>
    <cellStyle name="Walutowy 8 4 4" xfId="3335"/>
    <cellStyle name="Walutowy 8 4 4 2" xfId="6719"/>
    <cellStyle name="Walutowy 8 4 4 3" xfId="10046"/>
    <cellStyle name="Walutowy 8 4 5" xfId="3336"/>
    <cellStyle name="Walutowy 8 4 5 2" xfId="6720"/>
    <cellStyle name="Walutowy 8 4 5 3" xfId="10047"/>
    <cellStyle name="Walutowy 8 4 6" xfId="6713"/>
    <cellStyle name="Walutowy 8 4 7" xfId="10040"/>
    <cellStyle name="Walutowy 8 5" xfId="3337"/>
    <cellStyle name="Walutowy 8 5 2" xfId="3338"/>
    <cellStyle name="Walutowy 8 5 2 2" xfId="3339"/>
    <cellStyle name="Walutowy 8 5 2 2 2" xfId="6723"/>
    <cellStyle name="Walutowy 8 5 2 2 3" xfId="10050"/>
    <cellStyle name="Walutowy 8 5 2 3" xfId="3340"/>
    <cellStyle name="Walutowy 8 5 2 3 2" xfId="6724"/>
    <cellStyle name="Walutowy 8 5 2 3 3" xfId="10051"/>
    <cellStyle name="Walutowy 8 5 2 4" xfId="3341"/>
    <cellStyle name="Walutowy 8 5 2 4 2" xfId="6725"/>
    <cellStyle name="Walutowy 8 5 2 4 3" xfId="10052"/>
    <cellStyle name="Walutowy 8 5 2 5" xfId="6722"/>
    <cellStyle name="Walutowy 8 5 2 6" xfId="10049"/>
    <cellStyle name="Walutowy 8 5 3" xfId="3342"/>
    <cellStyle name="Walutowy 8 5 3 2" xfId="6726"/>
    <cellStyle name="Walutowy 8 5 3 3" xfId="10053"/>
    <cellStyle name="Walutowy 8 5 4" xfId="3343"/>
    <cellStyle name="Walutowy 8 5 4 2" xfId="6727"/>
    <cellStyle name="Walutowy 8 5 4 3" xfId="10054"/>
    <cellStyle name="Walutowy 8 5 5" xfId="3344"/>
    <cellStyle name="Walutowy 8 5 5 2" xfId="6728"/>
    <cellStyle name="Walutowy 8 5 5 3" xfId="10055"/>
    <cellStyle name="Walutowy 8 5 6" xfId="6721"/>
    <cellStyle name="Walutowy 8 5 7" xfId="10048"/>
    <cellStyle name="Walutowy 8 6" xfId="3345"/>
    <cellStyle name="Walutowy 8 6 2" xfId="3346"/>
    <cellStyle name="Walutowy 8 6 2 2" xfId="3347"/>
    <cellStyle name="Walutowy 8 6 2 2 2" xfId="6731"/>
    <cellStyle name="Walutowy 8 6 2 2 3" xfId="10058"/>
    <cellStyle name="Walutowy 8 6 2 3" xfId="3348"/>
    <cellStyle name="Walutowy 8 6 2 3 2" xfId="6732"/>
    <cellStyle name="Walutowy 8 6 2 3 3" xfId="10059"/>
    <cellStyle name="Walutowy 8 6 2 4" xfId="3349"/>
    <cellStyle name="Walutowy 8 6 2 4 2" xfId="6733"/>
    <cellStyle name="Walutowy 8 6 2 4 3" xfId="10060"/>
    <cellStyle name="Walutowy 8 6 2 5" xfId="6730"/>
    <cellStyle name="Walutowy 8 6 2 6" xfId="10057"/>
    <cellStyle name="Walutowy 8 6 3" xfId="3350"/>
    <cellStyle name="Walutowy 8 6 3 2" xfId="6734"/>
    <cellStyle name="Walutowy 8 6 3 3" xfId="10061"/>
    <cellStyle name="Walutowy 8 6 4" xfId="3351"/>
    <cellStyle name="Walutowy 8 6 4 2" xfId="6735"/>
    <cellStyle name="Walutowy 8 6 4 3" xfId="10062"/>
    <cellStyle name="Walutowy 8 6 5" xfId="3352"/>
    <cellStyle name="Walutowy 8 6 5 2" xfId="6736"/>
    <cellStyle name="Walutowy 8 6 5 3" xfId="10063"/>
    <cellStyle name="Walutowy 8 6 6" xfId="6729"/>
    <cellStyle name="Walutowy 8 6 7" xfId="10056"/>
    <cellStyle name="Walutowy 8 7" xfId="3353"/>
    <cellStyle name="Walutowy 8 7 2" xfId="3354"/>
    <cellStyle name="Walutowy 8 7 2 2" xfId="6738"/>
    <cellStyle name="Walutowy 8 7 2 3" xfId="10065"/>
    <cellStyle name="Walutowy 8 7 3" xfId="3355"/>
    <cellStyle name="Walutowy 8 7 3 2" xfId="6739"/>
    <cellStyle name="Walutowy 8 7 3 3" xfId="10066"/>
    <cellStyle name="Walutowy 8 7 4" xfId="3356"/>
    <cellStyle name="Walutowy 8 7 4 2" xfId="6740"/>
    <cellStyle name="Walutowy 8 7 4 3" xfId="10067"/>
    <cellStyle name="Walutowy 8 7 5" xfId="6737"/>
    <cellStyle name="Walutowy 8 7 6" xfId="10064"/>
    <cellStyle name="Walutowy 8 8" xfId="3357"/>
    <cellStyle name="Walutowy 8 8 2" xfId="3358"/>
    <cellStyle name="Walutowy 8 8 2 2" xfId="6742"/>
    <cellStyle name="Walutowy 8 8 2 3" xfId="10069"/>
    <cellStyle name="Walutowy 8 8 3" xfId="3359"/>
    <cellStyle name="Walutowy 8 8 3 2" xfId="6743"/>
    <cellStyle name="Walutowy 8 8 3 3" xfId="10070"/>
    <cellStyle name="Walutowy 8 8 4" xfId="3360"/>
    <cellStyle name="Walutowy 8 8 4 2" xfId="6744"/>
    <cellStyle name="Walutowy 8 8 4 3" xfId="10071"/>
    <cellStyle name="Walutowy 8 8 5" xfId="6741"/>
    <cellStyle name="Walutowy 8 8 6" xfId="10068"/>
    <cellStyle name="Walutowy 8 9" xfId="3361"/>
    <cellStyle name="Walutowy 8 9 2" xfId="6745"/>
    <cellStyle name="Walutowy 8 9 3" xfId="10072"/>
    <cellStyle name="Walutowy 9" xfId="3362"/>
    <cellStyle name="Walutowy 9 10" xfId="6746"/>
    <cellStyle name="Walutowy 9 11" xfId="10073"/>
    <cellStyle name="Walutowy 9 2" xfId="3363"/>
    <cellStyle name="Walutowy 9 2 2" xfId="3364"/>
    <cellStyle name="Walutowy 9 2 2 2" xfId="3365"/>
    <cellStyle name="Walutowy 9 2 2 2 2" xfId="6749"/>
    <cellStyle name="Walutowy 9 2 2 2 3" xfId="10076"/>
    <cellStyle name="Walutowy 9 2 2 3" xfId="3366"/>
    <cellStyle name="Walutowy 9 2 2 3 2" xfId="6750"/>
    <cellStyle name="Walutowy 9 2 2 3 3" xfId="10077"/>
    <cellStyle name="Walutowy 9 2 2 4" xfId="3367"/>
    <cellStyle name="Walutowy 9 2 2 4 2" xfId="6751"/>
    <cellStyle name="Walutowy 9 2 2 4 3" xfId="10078"/>
    <cellStyle name="Walutowy 9 2 2 5" xfId="6748"/>
    <cellStyle name="Walutowy 9 2 2 6" xfId="10075"/>
    <cellStyle name="Walutowy 9 2 3" xfId="3368"/>
    <cellStyle name="Walutowy 9 2 3 2" xfId="6752"/>
    <cellStyle name="Walutowy 9 2 3 3" xfId="10079"/>
    <cellStyle name="Walutowy 9 2 4" xfId="3369"/>
    <cellStyle name="Walutowy 9 2 4 2" xfId="6753"/>
    <cellStyle name="Walutowy 9 2 4 3" xfId="10080"/>
    <cellStyle name="Walutowy 9 2 5" xfId="3370"/>
    <cellStyle name="Walutowy 9 2 5 2" xfId="6754"/>
    <cellStyle name="Walutowy 9 2 5 3" xfId="10081"/>
    <cellStyle name="Walutowy 9 2 6" xfId="6747"/>
    <cellStyle name="Walutowy 9 2 7" xfId="10074"/>
    <cellStyle name="Walutowy 9 3" xfId="3371"/>
    <cellStyle name="Walutowy 9 3 2" xfId="3372"/>
    <cellStyle name="Walutowy 9 3 2 2" xfId="3373"/>
    <cellStyle name="Walutowy 9 3 2 2 2" xfId="6757"/>
    <cellStyle name="Walutowy 9 3 2 2 3" xfId="10084"/>
    <cellStyle name="Walutowy 9 3 2 3" xfId="3374"/>
    <cellStyle name="Walutowy 9 3 2 3 2" xfId="6758"/>
    <cellStyle name="Walutowy 9 3 2 3 3" xfId="10085"/>
    <cellStyle name="Walutowy 9 3 2 4" xfId="3375"/>
    <cellStyle name="Walutowy 9 3 2 4 2" xfId="6759"/>
    <cellStyle name="Walutowy 9 3 2 4 3" xfId="10086"/>
    <cellStyle name="Walutowy 9 3 2 5" xfId="6756"/>
    <cellStyle name="Walutowy 9 3 2 6" xfId="10083"/>
    <cellStyle name="Walutowy 9 3 3" xfId="3376"/>
    <cellStyle name="Walutowy 9 3 3 2" xfId="6760"/>
    <cellStyle name="Walutowy 9 3 3 3" xfId="10087"/>
    <cellStyle name="Walutowy 9 3 4" xfId="3377"/>
    <cellStyle name="Walutowy 9 3 4 2" xfId="6761"/>
    <cellStyle name="Walutowy 9 3 4 3" xfId="10088"/>
    <cellStyle name="Walutowy 9 3 5" xfId="3378"/>
    <cellStyle name="Walutowy 9 3 5 2" xfId="6762"/>
    <cellStyle name="Walutowy 9 3 5 3" xfId="10089"/>
    <cellStyle name="Walutowy 9 3 6" xfId="6755"/>
    <cellStyle name="Walutowy 9 3 7" xfId="10082"/>
    <cellStyle name="Walutowy 9 4" xfId="3379"/>
    <cellStyle name="Walutowy 9 4 2" xfId="3380"/>
    <cellStyle name="Walutowy 9 4 2 2" xfId="3381"/>
    <cellStyle name="Walutowy 9 4 2 2 2" xfId="6765"/>
    <cellStyle name="Walutowy 9 4 2 2 3" xfId="10092"/>
    <cellStyle name="Walutowy 9 4 2 3" xfId="3382"/>
    <cellStyle name="Walutowy 9 4 2 3 2" xfId="6766"/>
    <cellStyle name="Walutowy 9 4 2 3 3" xfId="10093"/>
    <cellStyle name="Walutowy 9 4 2 4" xfId="3383"/>
    <cellStyle name="Walutowy 9 4 2 4 2" xfId="6767"/>
    <cellStyle name="Walutowy 9 4 2 4 3" xfId="10094"/>
    <cellStyle name="Walutowy 9 4 2 5" xfId="6764"/>
    <cellStyle name="Walutowy 9 4 2 6" xfId="10091"/>
    <cellStyle name="Walutowy 9 4 3" xfId="3384"/>
    <cellStyle name="Walutowy 9 4 3 2" xfId="6768"/>
    <cellStyle name="Walutowy 9 4 3 3" xfId="10095"/>
    <cellStyle name="Walutowy 9 4 4" xfId="3385"/>
    <cellStyle name="Walutowy 9 4 4 2" xfId="6769"/>
    <cellStyle name="Walutowy 9 4 4 3" xfId="10096"/>
    <cellStyle name="Walutowy 9 4 5" xfId="3386"/>
    <cellStyle name="Walutowy 9 4 5 2" xfId="6770"/>
    <cellStyle name="Walutowy 9 4 5 3" xfId="10097"/>
    <cellStyle name="Walutowy 9 4 6" xfId="6763"/>
    <cellStyle name="Walutowy 9 4 7" xfId="10090"/>
    <cellStyle name="Walutowy 9 5" xfId="3387"/>
    <cellStyle name="Walutowy 9 5 2" xfId="3388"/>
    <cellStyle name="Walutowy 9 5 2 2" xfId="6772"/>
    <cellStyle name="Walutowy 9 5 2 3" xfId="10099"/>
    <cellStyle name="Walutowy 9 5 3" xfId="3389"/>
    <cellStyle name="Walutowy 9 5 3 2" xfId="6773"/>
    <cellStyle name="Walutowy 9 5 3 3" xfId="10100"/>
    <cellStyle name="Walutowy 9 5 4" xfId="3390"/>
    <cellStyle name="Walutowy 9 5 4 2" xfId="6774"/>
    <cellStyle name="Walutowy 9 5 4 3" xfId="10101"/>
    <cellStyle name="Walutowy 9 5 5" xfId="6771"/>
    <cellStyle name="Walutowy 9 5 6" xfId="10098"/>
    <cellStyle name="Walutowy 9 6" xfId="3391"/>
    <cellStyle name="Walutowy 9 6 2" xfId="3392"/>
    <cellStyle name="Walutowy 9 6 2 2" xfId="6776"/>
    <cellStyle name="Walutowy 9 6 2 3" xfId="10103"/>
    <cellStyle name="Walutowy 9 6 3" xfId="3393"/>
    <cellStyle name="Walutowy 9 6 3 2" xfId="6777"/>
    <cellStyle name="Walutowy 9 6 3 3" xfId="10104"/>
    <cellStyle name="Walutowy 9 6 4" xfId="3394"/>
    <cellStyle name="Walutowy 9 6 4 2" xfId="6778"/>
    <cellStyle name="Walutowy 9 6 4 3" xfId="10105"/>
    <cellStyle name="Walutowy 9 6 5" xfId="6775"/>
    <cellStyle name="Walutowy 9 6 6" xfId="10102"/>
    <cellStyle name="Walutowy 9 7" xfId="3395"/>
    <cellStyle name="Walutowy 9 7 2" xfId="6779"/>
    <cellStyle name="Walutowy 9 7 3" xfId="10106"/>
    <cellStyle name="Walutowy 9 8" xfId="3396"/>
    <cellStyle name="Walutowy 9 8 2" xfId="6780"/>
    <cellStyle name="Walutowy 9 8 3" xfId="10107"/>
    <cellStyle name="Walutowy 9 9" xfId="3397"/>
    <cellStyle name="Walutowy 9 9 2" xfId="6781"/>
    <cellStyle name="Walutowy 9 9 3" xfId="101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workbookViewId="0">
      <pane ySplit="1" topLeftCell="A8" activePane="bottomLeft" state="frozen"/>
      <selection activeCell="H1" sqref="H1"/>
      <selection pane="bottomLeft" activeCell="I32" sqref="I31:I32"/>
    </sheetView>
  </sheetViews>
  <sheetFormatPr defaultRowHeight="15"/>
  <cols>
    <col min="1" max="1" width="3.28515625" customWidth="1"/>
    <col min="2" max="2" width="50.7109375" style="1" customWidth="1"/>
    <col min="3" max="3" width="27.7109375" style="1" customWidth="1"/>
    <col min="4" max="4" width="19.42578125" style="1" customWidth="1"/>
    <col min="5" max="5" width="14.28515625" style="1" customWidth="1"/>
    <col min="6" max="6" width="22.85546875" style="1" customWidth="1"/>
    <col min="7" max="7" width="49.85546875" style="1" customWidth="1"/>
    <col min="8" max="8" width="16.42578125" style="1" customWidth="1"/>
    <col min="9" max="9" width="16.42578125" style="4" customWidth="1"/>
  </cols>
  <sheetData>
    <row r="1" spans="1:9" s="3" customFormat="1" ht="30">
      <c r="A1" s="196" t="s">
        <v>0</v>
      </c>
      <c r="B1" s="215" t="s">
        <v>1</v>
      </c>
      <c r="C1" s="215" t="s">
        <v>2</v>
      </c>
      <c r="D1" s="215" t="s">
        <v>3</v>
      </c>
      <c r="E1" s="215" t="s">
        <v>4</v>
      </c>
      <c r="F1" s="215" t="s">
        <v>5</v>
      </c>
      <c r="G1" s="215" t="s">
        <v>6</v>
      </c>
      <c r="H1" s="215" t="s">
        <v>7</v>
      </c>
      <c r="I1" s="215" t="s">
        <v>8</v>
      </c>
    </row>
    <row r="2" spans="1:9" ht="75">
      <c r="A2" s="205">
        <v>1</v>
      </c>
      <c r="B2" s="206" t="s">
        <v>122</v>
      </c>
      <c r="C2" s="207" t="s">
        <v>11</v>
      </c>
      <c r="D2" s="207" t="s">
        <v>12</v>
      </c>
      <c r="E2" s="207" t="s">
        <v>631</v>
      </c>
      <c r="F2" s="207" t="s">
        <v>13</v>
      </c>
      <c r="G2" s="207" t="s">
        <v>14</v>
      </c>
      <c r="H2" s="417">
        <v>73</v>
      </c>
      <c r="I2" s="207">
        <v>0</v>
      </c>
    </row>
    <row r="3" spans="1:9" ht="28.5" customHeight="1">
      <c r="A3" s="205" t="s">
        <v>120</v>
      </c>
      <c r="B3" s="206" t="s">
        <v>272</v>
      </c>
      <c r="C3" s="207" t="s">
        <v>273</v>
      </c>
      <c r="D3" s="207">
        <v>300998555</v>
      </c>
      <c r="E3" s="183" t="s">
        <v>632</v>
      </c>
      <c r="F3" s="207" t="s">
        <v>275</v>
      </c>
      <c r="G3" s="207" t="s">
        <v>274</v>
      </c>
      <c r="H3" s="418"/>
      <c r="I3" s="207">
        <v>0</v>
      </c>
    </row>
    <row r="4" spans="1:9" ht="30">
      <c r="A4" s="205">
        <v>2</v>
      </c>
      <c r="B4" s="206" t="s">
        <v>16</v>
      </c>
      <c r="C4" s="207" t="s">
        <v>17</v>
      </c>
      <c r="D4" s="207">
        <v>367687403</v>
      </c>
      <c r="E4" s="207" t="s">
        <v>18</v>
      </c>
      <c r="F4" s="207" t="s">
        <v>642</v>
      </c>
      <c r="G4" s="207" t="s">
        <v>17</v>
      </c>
      <c r="H4" s="207">
        <v>58</v>
      </c>
      <c r="I4" s="207"/>
    </row>
    <row r="5" spans="1:9" ht="30">
      <c r="A5" s="208">
        <v>3</v>
      </c>
      <c r="B5" s="209" t="s">
        <v>20</v>
      </c>
      <c r="C5" s="210" t="s">
        <v>21</v>
      </c>
      <c r="D5" s="211" t="s">
        <v>22</v>
      </c>
      <c r="E5" s="207" t="s">
        <v>633</v>
      </c>
      <c r="F5" s="207" t="s">
        <v>640</v>
      </c>
      <c r="G5" s="210" t="s">
        <v>23</v>
      </c>
      <c r="H5" s="210">
        <v>9</v>
      </c>
      <c r="I5" s="212">
        <v>0</v>
      </c>
    </row>
    <row r="6" spans="1:9" ht="30">
      <c r="A6" s="205">
        <v>4</v>
      </c>
      <c r="B6" s="206" t="s">
        <v>24</v>
      </c>
      <c r="C6" s="207" t="s">
        <v>25</v>
      </c>
      <c r="D6" s="207" t="s">
        <v>26</v>
      </c>
      <c r="E6" s="207" t="s">
        <v>634</v>
      </c>
      <c r="F6" s="207" t="s">
        <v>639</v>
      </c>
      <c r="G6" s="207" t="s">
        <v>473</v>
      </c>
      <c r="H6" s="207">
        <v>13</v>
      </c>
      <c r="I6" s="207">
        <v>0</v>
      </c>
    </row>
    <row r="7" spans="1:9" ht="30">
      <c r="A7" s="208">
        <v>5</v>
      </c>
      <c r="B7" s="209" t="s">
        <v>27</v>
      </c>
      <c r="C7" s="210" t="s">
        <v>28</v>
      </c>
      <c r="D7" s="210" t="s">
        <v>29</v>
      </c>
      <c r="E7" s="210" t="s">
        <v>30</v>
      </c>
      <c r="F7" s="210" t="s">
        <v>638</v>
      </c>
      <c r="G7" s="210" t="s">
        <v>472</v>
      </c>
      <c r="H7" s="210">
        <v>53</v>
      </c>
      <c r="I7" s="212">
        <v>0</v>
      </c>
    </row>
    <row r="8" spans="1:9" ht="30">
      <c r="A8" s="205">
        <v>6</v>
      </c>
      <c r="B8" s="206" t="s">
        <v>31</v>
      </c>
      <c r="C8" s="207" t="s">
        <v>32</v>
      </c>
      <c r="D8" s="207">
        <v>572129564</v>
      </c>
      <c r="E8" s="207" t="s">
        <v>635</v>
      </c>
      <c r="F8" s="207" t="s">
        <v>33</v>
      </c>
      <c r="G8" s="207" t="s">
        <v>34</v>
      </c>
      <c r="H8" s="207">
        <v>9</v>
      </c>
      <c r="I8" s="207">
        <v>0</v>
      </c>
    </row>
    <row r="9" spans="1:9" ht="90">
      <c r="A9" s="205">
        <v>7</v>
      </c>
      <c r="B9" s="206" t="s">
        <v>35</v>
      </c>
      <c r="C9" s="207" t="s">
        <v>36</v>
      </c>
      <c r="D9" s="183">
        <v>570319875</v>
      </c>
      <c r="E9" s="207" t="s">
        <v>636</v>
      </c>
      <c r="F9" s="207" t="s">
        <v>637</v>
      </c>
      <c r="G9" s="207" t="s">
        <v>37</v>
      </c>
      <c r="H9" s="207">
        <v>9</v>
      </c>
      <c r="I9" s="207">
        <v>0</v>
      </c>
    </row>
    <row r="10" spans="1:9" s="72" customFormat="1" ht="30">
      <c r="A10" s="199">
        <v>8</v>
      </c>
      <c r="B10" s="213" t="s">
        <v>38</v>
      </c>
      <c r="C10" s="214" t="s">
        <v>39</v>
      </c>
      <c r="D10" s="214">
        <v>301612180</v>
      </c>
      <c r="E10" s="214" t="s">
        <v>644</v>
      </c>
      <c r="F10" s="214" t="s">
        <v>710</v>
      </c>
      <c r="G10" s="214" t="s">
        <v>465</v>
      </c>
      <c r="H10" s="214">
        <v>19</v>
      </c>
      <c r="I10" s="214">
        <v>0</v>
      </c>
    </row>
    <row r="11" spans="1:9" s="72" customFormat="1" ht="30">
      <c r="A11" s="199">
        <v>9</v>
      </c>
      <c r="B11" s="213" t="s">
        <v>40</v>
      </c>
      <c r="C11" s="214" t="s">
        <v>41</v>
      </c>
      <c r="D11" s="214">
        <v>570325315</v>
      </c>
      <c r="E11" s="214" t="s">
        <v>643</v>
      </c>
      <c r="F11" s="214" t="s">
        <v>641</v>
      </c>
      <c r="G11" s="214" t="s">
        <v>41</v>
      </c>
      <c r="H11" s="214">
        <v>29</v>
      </c>
      <c r="I11" s="214">
        <v>201</v>
      </c>
    </row>
    <row r="12" spans="1:9" s="72" customFormat="1" ht="45">
      <c r="A12" s="199">
        <v>10</v>
      </c>
      <c r="B12" s="213" t="s">
        <v>42</v>
      </c>
      <c r="C12" s="214" t="s">
        <v>43</v>
      </c>
      <c r="D12" s="214">
        <v>570325309</v>
      </c>
      <c r="E12" s="214" t="s">
        <v>44</v>
      </c>
      <c r="F12" s="214" t="s">
        <v>45</v>
      </c>
      <c r="G12" s="214" t="s">
        <v>46</v>
      </c>
      <c r="H12" s="214">
        <v>32</v>
      </c>
      <c r="I12" s="214">
        <v>174</v>
      </c>
    </row>
    <row r="13" spans="1:9" s="72" customFormat="1" ht="30">
      <c r="A13" s="199">
        <v>11</v>
      </c>
      <c r="B13" s="213" t="s">
        <v>47</v>
      </c>
      <c r="C13" s="214" t="s">
        <v>48</v>
      </c>
      <c r="D13" s="214">
        <v>570325367</v>
      </c>
      <c r="E13" s="214" t="s">
        <v>650</v>
      </c>
      <c r="F13" s="214" t="s">
        <v>641</v>
      </c>
      <c r="G13" s="214" t="s">
        <v>48</v>
      </c>
      <c r="H13" s="214">
        <v>28</v>
      </c>
      <c r="I13" s="214">
        <v>161</v>
      </c>
    </row>
    <row r="14" spans="1:9" s="72" customFormat="1" ht="30">
      <c r="A14" s="199">
        <v>12</v>
      </c>
      <c r="B14" s="213" t="s">
        <v>50</v>
      </c>
      <c r="C14" s="214" t="s">
        <v>51</v>
      </c>
      <c r="D14" s="214">
        <v>570325338</v>
      </c>
      <c r="E14" s="214" t="s">
        <v>52</v>
      </c>
      <c r="F14" s="214" t="s">
        <v>641</v>
      </c>
      <c r="G14" s="214" t="s">
        <v>51</v>
      </c>
      <c r="H14" s="214">
        <v>39</v>
      </c>
      <c r="I14" s="214">
        <v>226</v>
      </c>
    </row>
    <row r="15" spans="1:9" ht="30">
      <c r="A15" s="205">
        <v>13</v>
      </c>
      <c r="B15" s="206" t="s">
        <v>53</v>
      </c>
      <c r="C15" s="207" t="s">
        <v>54</v>
      </c>
      <c r="D15" s="207">
        <v>570325321</v>
      </c>
      <c r="E15" s="207" t="s">
        <v>55</v>
      </c>
      <c r="F15" s="207" t="s">
        <v>49</v>
      </c>
      <c r="G15" s="207" t="str">
        <f>C15</f>
        <v>ul. Libelta 12a, 62-100 Wągrowiec</v>
      </c>
      <c r="H15" s="207">
        <v>28</v>
      </c>
      <c r="I15" s="207">
        <v>155</v>
      </c>
    </row>
    <row r="16" spans="1:9" ht="30">
      <c r="A16" s="205">
        <v>14</v>
      </c>
      <c r="B16" s="206" t="s">
        <v>56</v>
      </c>
      <c r="C16" s="207" t="s">
        <v>57</v>
      </c>
      <c r="D16" s="207" t="s">
        <v>58</v>
      </c>
      <c r="E16" s="207" t="s">
        <v>651</v>
      </c>
      <c r="F16" s="207" t="s">
        <v>19</v>
      </c>
      <c r="G16" s="207" t="s">
        <v>57</v>
      </c>
      <c r="H16" s="207">
        <v>76</v>
      </c>
      <c r="I16" s="207">
        <v>577</v>
      </c>
    </row>
    <row r="17" spans="1:9" ht="30">
      <c r="A17" s="205">
        <v>15</v>
      </c>
      <c r="B17" s="206" t="s">
        <v>59</v>
      </c>
      <c r="C17" s="207" t="s">
        <v>60</v>
      </c>
      <c r="D17" s="207" t="s">
        <v>61</v>
      </c>
      <c r="E17" s="207" t="s">
        <v>645</v>
      </c>
      <c r="F17" s="207" t="s">
        <v>62</v>
      </c>
      <c r="G17" s="207" t="s">
        <v>124</v>
      </c>
      <c r="H17" s="207">
        <v>81</v>
      </c>
      <c r="I17" s="207">
        <v>566</v>
      </c>
    </row>
    <row r="18" spans="1:9" ht="26.25" customHeight="1">
      <c r="A18" s="205">
        <v>16</v>
      </c>
      <c r="B18" s="206" t="s">
        <v>63</v>
      </c>
      <c r="C18" s="207" t="s">
        <v>64</v>
      </c>
      <c r="D18" s="207" t="s">
        <v>65</v>
      </c>
      <c r="E18" s="207" t="s">
        <v>646</v>
      </c>
      <c r="F18" s="207" t="s">
        <v>642</v>
      </c>
      <c r="G18" s="207" t="s">
        <v>64</v>
      </c>
      <c r="H18" s="207" t="s">
        <v>66</v>
      </c>
      <c r="I18" s="207" t="s">
        <v>66</v>
      </c>
    </row>
    <row r="19" spans="1:9" ht="30">
      <c r="A19" s="205">
        <v>17</v>
      </c>
      <c r="B19" s="206" t="s">
        <v>67</v>
      </c>
      <c r="C19" s="207" t="s">
        <v>68</v>
      </c>
      <c r="D19" s="207">
        <v>570871012</v>
      </c>
      <c r="E19" s="205" t="s">
        <v>649</v>
      </c>
      <c r="F19" s="207" t="s">
        <v>468</v>
      </c>
      <c r="G19" s="207" t="s">
        <v>68</v>
      </c>
      <c r="H19" s="207"/>
      <c r="I19" s="207"/>
    </row>
    <row r="20" spans="1:9" ht="45">
      <c r="A20" s="205">
        <v>18</v>
      </c>
      <c r="B20" s="206" t="s">
        <v>69</v>
      </c>
      <c r="C20" s="207" t="s">
        <v>70</v>
      </c>
      <c r="D20" s="205">
        <v>570886947</v>
      </c>
      <c r="E20" s="205" t="s">
        <v>647</v>
      </c>
      <c r="F20" s="205" t="s">
        <v>467</v>
      </c>
      <c r="G20" s="207" t="s">
        <v>138</v>
      </c>
      <c r="H20" s="207"/>
      <c r="I20" s="207"/>
    </row>
    <row r="21" spans="1:9" ht="30">
      <c r="A21" s="205">
        <v>19</v>
      </c>
      <c r="B21" s="206" t="s">
        <v>71</v>
      </c>
      <c r="C21" s="207" t="s">
        <v>72</v>
      </c>
      <c r="D21" s="207">
        <v>369993191</v>
      </c>
      <c r="E21" s="207" t="s">
        <v>652</v>
      </c>
      <c r="F21" s="207" t="s">
        <v>466</v>
      </c>
      <c r="G21" s="207" t="str">
        <f>C21</f>
        <v>ul. Dworcowa 2, 62-100 Wągrowiec</v>
      </c>
      <c r="H21" s="207">
        <v>8</v>
      </c>
      <c r="I21" s="207">
        <v>0</v>
      </c>
    </row>
    <row r="22" spans="1:9" ht="30">
      <c r="A22" s="205">
        <v>20</v>
      </c>
      <c r="B22" s="206" t="s">
        <v>469</v>
      </c>
      <c r="C22" s="207" t="s">
        <v>73</v>
      </c>
      <c r="D22" s="207">
        <v>382397040</v>
      </c>
      <c r="E22" s="207" t="s">
        <v>648</v>
      </c>
      <c r="F22" s="207" t="s">
        <v>74</v>
      </c>
      <c r="G22" s="207" t="s">
        <v>75</v>
      </c>
      <c r="H22" s="207">
        <v>18</v>
      </c>
      <c r="I22" s="207" t="s">
        <v>66</v>
      </c>
    </row>
  </sheetData>
  <mergeCells count="1">
    <mergeCell ref="H2: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topLeftCell="A25" workbookViewId="0">
      <selection activeCell="I25" sqref="I25"/>
    </sheetView>
  </sheetViews>
  <sheetFormatPr defaultRowHeight="24.95" customHeight="1"/>
  <cols>
    <col min="2" max="2" width="49" customWidth="1"/>
    <col min="3" max="3" width="28" customWidth="1"/>
    <col min="4" max="4" width="16.140625" style="73" customWidth="1"/>
    <col min="5" max="5" width="17.28515625" customWidth="1"/>
    <col min="6" max="6" width="15.42578125" bestFit="1" customWidth="1"/>
    <col min="7" max="7" width="16.85546875" bestFit="1" customWidth="1"/>
  </cols>
  <sheetData>
    <row r="1" spans="1:6" ht="24.95" customHeight="1">
      <c r="A1" s="426" t="s">
        <v>76</v>
      </c>
      <c r="B1" s="426"/>
      <c r="C1" s="426"/>
    </row>
    <row r="2" spans="1:6" ht="24.95" customHeight="1">
      <c r="A2" s="74" t="s">
        <v>0</v>
      </c>
      <c r="B2" s="23" t="s">
        <v>77</v>
      </c>
      <c r="C2" s="23" t="s">
        <v>78</v>
      </c>
    </row>
    <row r="3" spans="1:6" ht="24.95" customHeight="1">
      <c r="A3" s="25" t="s">
        <v>79</v>
      </c>
      <c r="B3" s="75" t="s">
        <v>87</v>
      </c>
      <c r="C3" s="76">
        <f>SUM(D43,D55,D64,D72,D73,D81,D90,D99,D109,D118,D127,D136,D145,D154,D163,D172,D181,D197,D212)</f>
        <v>344946340.84999996</v>
      </c>
      <c r="E3" s="73"/>
      <c r="F3" s="73"/>
    </row>
    <row r="4" spans="1:6" ht="24.95" customHeight="1">
      <c r="A4" s="25" t="s">
        <v>80</v>
      </c>
      <c r="B4" s="75" t="s">
        <v>88</v>
      </c>
      <c r="C4" s="76">
        <f>SUM(D44,D56,D82,D91,D110,D119,D128,D137,D146,D155,D164,D173,D182,D213)</f>
        <v>56375952.855999991</v>
      </c>
    </row>
    <row r="5" spans="1:6" ht="24.95" customHeight="1">
      <c r="A5" s="25" t="s">
        <v>81</v>
      </c>
      <c r="B5" s="75" t="s">
        <v>89</v>
      </c>
      <c r="C5" s="26">
        <f>SUM('6 - wykaz wiat'!D2:D4)</f>
        <v>285242.36</v>
      </c>
    </row>
    <row r="6" spans="1:6" ht="24.95" customHeight="1">
      <c r="A6" s="25" t="s">
        <v>82</v>
      </c>
      <c r="B6" s="77" t="s">
        <v>90</v>
      </c>
      <c r="C6" s="76">
        <f>D46</f>
        <v>17574</v>
      </c>
    </row>
    <row r="7" spans="1:6" ht="24.95" customHeight="1">
      <c r="A7" s="25" t="s">
        <v>83</v>
      </c>
      <c r="B7" s="75" t="s">
        <v>91</v>
      </c>
      <c r="C7" s="76">
        <f>SUM(D47,D57,D65,D74,D83,D92,D100,D111,D120,D129,D138,D147,D156,D165,D174,D183,D190,D198,D205,D214)</f>
        <v>8753200.3599999975</v>
      </c>
    </row>
    <row r="8" spans="1:6" ht="24.95" customHeight="1">
      <c r="A8" s="25" t="s">
        <v>84</v>
      </c>
      <c r="B8" s="75" t="s">
        <v>10</v>
      </c>
      <c r="C8" s="76">
        <f>D101</f>
        <v>263582.75</v>
      </c>
    </row>
    <row r="9" spans="1:6" ht="24.95" customHeight="1">
      <c r="A9" s="25" t="s">
        <v>85</v>
      </c>
      <c r="B9" s="75" t="s">
        <v>92</v>
      </c>
      <c r="C9" s="76">
        <f>D102</f>
        <v>400000</v>
      </c>
    </row>
    <row r="10" spans="1:6" ht="24.95" customHeight="1">
      <c r="A10" s="25" t="s">
        <v>86</v>
      </c>
      <c r="B10" s="75" t="s">
        <v>93</v>
      </c>
      <c r="C10" s="76">
        <f>D48</f>
        <v>14022</v>
      </c>
      <c r="E10" s="73"/>
    </row>
    <row r="11" spans="1:6" ht="24.95" customHeight="1">
      <c r="A11" s="427" t="s">
        <v>94</v>
      </c>
      <c r="B11" s="428"/>
      <c r="C11" s="429"/>
    </row>
    <row r="12" spans="1:6" ht="24.95" customHeight="1">
      <c r="A12" s="25" t="s">
        <v>79</v>
      </c>
      <c r="B12" s="75" t="s">
        <v>100</v>
      </c>
      <c r="C12" s="26">
        <v>400000</v>
      </c>
    </row>
    <row r="13" spans="1:6" ht="24.95" customHeight="1">
      <c r="A13" s="25" t="s">
        <v>80</v>
      </c>
      <c r="B13" s="75" t="s">
        <v>9</v>
      </c>
      <c r="C13" s="26">
        <v>60000</v>
      </c>
    </row>
    <row r="14" spans="1:6" ht="24.95" customHeight="1">
      <c r="A14" s="25" t="s">
        <v>81</v>
      </c>
      <c r="B14" s="75" t="s">
        <v>102</v>
      </c>
      <c r="C14" s="26">
        <v>1000000</v>
      </c>
    </row>
    <row r="15" spans="1:6" ht="24.95" customHeight="1">
      <c r="A15" s="25" t="s">
        <v>82</v>
      </c>
      <c r="B15" s="78" t="s">
        <v>470</v>
      </c>
      <c r="C15" s="26">
        <v>1300000</v>
      </c>
    </row>
    <row r="16" spans="1:6" ht="24.95" customHeight="1">
      <c r="A16" s="25" t="s">
        <v>83</v>
      </c>
      <c r="B16" s="78" t="s">
        <v>471</v>
      </c>
      <c r="C16" s="26">
        <v>200000</v>
      </c>
    </row>
    <row r="17" spans="1:3" ht="24.95" customHeight="1">
      <c r="A17" s="25" t="s">
        <v>84</v>
      </c>
      <c r="B17" s="75" t="s">
        <v>101</v>
      </c>
      <c r="C17" s="26">
        <v>70000</v>
      </c>
    </row>
    <row r="18" spans="1:3" ht="24.95" customHeight="1">
      <c r="A18" s="25" t="s">
        <v>85</v>
      </c>
      <c r="B18" s="75" t="s">
        <v>103</v>
      </c>
      <c r="C18" s="26">
        <v>100000</v>
      </c>
    </row>
    <row r="19" spans="1:3" ht="45.2" customHeight="1">
      <c r="A19" s="25" t="s">
        <v>86</v>
      </c>
      <c r="B19" s="78" t="s">
        <v>653</v>
      </c>
      <c r="C19" s="26">
        <v>500000</v>
      </c>
    </row>
    <row r="20" spans="1:3" ht="75.75" customHeight="1">
      <c r="A20" s="25" t="s">
        <v>95</v>
      </c>
      <c r="B20" s="79" t="s">
        <v>106</v>
      </c>
      <c r="C20" s="26">
        <v>300000</v>
      </c>
    </row>
    <row r="21" spans="1:3" ht="31.5" customHeight="1">
      <c r="A21" s="25" t="s">
        <v>96</v>
      </c>
      <c r="B21" s="79" t="s">
        <v>570</v>
      </c>
      <c r="C21" s="26">
        <v>800000</v>
      </c>
    </row>
    <row r="22" spans="1:3" ht="33.950000000000003" customHeight="1">
      <c r="A22" s="25" t="s">
        <v>97</v>
      </c>
      <c r="B22" s="79" t="s">
        <v>104</v>
      </c>
      <c r="C22" s="26">
        <v>500000</v>
      </c>
    </row>
    <row r="23" spans="1:3" ht="43.5" customHeight="1">
      <c r="A23" s="25" t="s">
        <v>98</v>
      </c>
      <c r="B23" s="79" t="s">
        <v>105</v>
      </c>
      <c r="C23" s="26">
        <v>300000</v>
      </c>
    </row>
    <row r="24" spans="1:3" ht="33.950000000000003" customHeight="1">
      <c r="A24" s="25" t="s">
        <v>99</v>
      </c>
      <c r="B24" s="79" t="s">
        <v>571</v>
      </c>
      <c r="C24" s="26">
        <v>50000</v>
      </c>
    </row>
    <row r="25" spans="1:3" ht="24.95" customHeight="1">
      <c r="A25" s="430" t="s">
        <v>107</v>
      </c>
      <c r="B25" s="431"/>
      <c r="C25" s="432"/>
    </row>
    <row r="26" spans="1:3" ht="87.95" customHeight="1">
      <c r="A26" s="25" t="s">
        <v>79</v>
      </c>
      <c r="B26" s="80" t="s">
        <v>108</v>
      </c>
      <c r="C26" s="26">
        <v>400000</v>
      </c>
    </row>
    <row r="27" spans="1:3" ht="24.95" customHeight="1">
      <c r="A27" s="25" t="s">
        <v>80</v>
      </c>
      <c r="B27" s="75" t="s">
        <v>9</v>
      </c>
      <c r="C27" s="26">
        <v>30000</v>
      </c>
    </row>
    <row r="28" spans="1:3" ht="24.95" customHeight="1">
      <c r="A28" s="25" t="s">
        <v>81</v>
      </c>
      <c r="B28" s="78" t="s">
        <v>109</v>
      </c>
      <c r="C28" s="26">
        <v>70000</v>
      </c>
    </row>
    <row r="29" spans="1:3" ht="24.95" customHeight="1">
      <c r="A29" s="25" t="s">
        <v>82</v>
      </c>
      <c r="B29" s="78" t="s">
        <v>110</v>
      </c>
      <c r="C29" s="26">
        <v>70000</v>
      </c>
    </row>
    <row r="30" spans="1:3" ht="24.95" customHeight="1">
      <c r="A30" s="25" t="s">
        <v>83</v>
      </c>
      <c r="B30" s="78" t="s">
        <v>111</v>
      </c>
      <c r="C30" s="26">
        <v>70000</v>
      </c>
    </row>
    <row r="31" spans="1:3" ht="38.25" customHeight="1">
      <c r="A31" s="25" t="s">
        <v>84</v>
      </c>
      <c r="B31" s="80" t="s">
        <v>112</v>
      </c>
      <c r="C31" s="26">
        <v>50000</v>
      </c>
    </row>
    <row r="32" spans="1:3" ht="55.7" customHeight="1">
      <c r="A32" s="25" t="s">
        <v>85</v>
      </c>
      <c r="B32" s="80" t="s">
        <v>113</v>
      </c>
      <c r="C32" s="26">
        <v>80000</v>
      </c>
    </row>
    <row r="33" spans="1:7" ht="35.25" customHeight="1">
      <c r="A33" s="25" t="s">
        <v>86</v>
      </c>
      <c r="B33" s="78" t="s">
        <v>114</v>
      </c>
      <c r="C33" s="26">
        <v>150000</v>
      </c>
    </row>
    <row r="35" spans="1:7" ht="24.95" customHeight="1">
      <c r="A35" s="435" t="s">
        <v>115</v>
      </c>
      <c r="B35" s="435"/>
      <c r="C35" s="435"/>
      <c r="D35" s="435"/>
    </row>
    <row r="36" spans="1:7" ht="51.95" customHeight="1">
      <c r="A36" s="81">
        <v>1</v>
      </c>
      <c r="B36" s="82" t="s">
        <v>119</v>
      </c>
      <c r="C36" s="83" t="s">
        <v>3</v>
      </c>
      <c r="D36" s="84" t="s">
        <v>116</v>
      </c>
    </row>
    <row r="37" spans="1:7" ht="25.5" customHeight="1">
      <c r="A37" s="85"/>
      <c r="B37" s="86"/>
      <c r="C37" s="87"/>
      <c r="D37" s="88"/>
    </row>
    <row r="38" spans="1:7" ht="15" customHeight="1">
      <c r="A38" s="424" t="s">
        <v>121</v>
      </c>
      <c r="B38" s="424"/>
      <c r="C38" s="424"/>
      <c r="D38" s="424"/>
    </row>
    <row r="39" spans="1:7" ht="42.75" customHeight="1">
      <c r="A39" s="419" t="str">
        <f>'1 - Wykaz jednostek'!B2</f>
        <v>Urząd Miejski w Wągrowcu (w ramach mienia Urzędu Miasta w Wągrowcu ubezpieczone jest mienie Zakładu Gospodarki Mieszkaniowej w Wągrowcu)</v>
      </c>
      <c r="B39" s="420"/>
      <c r="C39" s="420"/>
      <c r="D39" s="421"/>
    </row>
    <row r="40" spans="1:7" ht="24.95" customHeight="1">
      <c r="A40" s="422" t="s">
        <v>6</v>
      </c>
      <c r="B40" s="422"/>
      <c r="C40" s="422"/>
      <c r="D40" s="422"/>
    </row>
    <row r="41" spans="1:7" ht="39.75" customHeight="1">
      <c r="A41" s="434" t="s">
        <v>464</v>
      </c>
      <c r="B41" s="434"/>
      <c r="C41" s="434"/>
      <c r="D41" s="434"/>
    </row>
    <row r="42" spans="1:7" ht="24.95" customHeight="1">
      <c r="A42" s="29" t="s">
        <v>117</v>
      </c>
      <c r="B42" s="433" t="s">
        <v>118</v>
      </c>
      <c r="C42" s="433"/>
      <c r="D42" s="30" t="s">
        <v>78</v>
      </c>
    </row>
    <row r="43" spans="1:7" ht="24.95" customHeight="1">
      <c r="A43" s="161" t="s">
        <v>79</v>
      </c>
      <c r="B43" s="425" t="str">
        <f>B3</f>
        <v>Budynki</v>
      </c>
      <c r="C43" s="425"/>
      <c r="D43" s="162">
        <f>SUM('4 - Wykaz budynków'!G2:G115)</f>
        <v>114182840</v>
      </c>
    </row>
    <row r="44" spans="1:7" ht="24.95" customHeight="1">
      <c r="A44" s="161" t="s">
        <v>80</v>
      </c>
      <c r="B44" s="425" t="str">
        <f t="shared" ref="B44:B47" si="0">B4</f>
        <v>Budowle, obiekty małej architektury (grupa 2 kśt)</v>
      </c>
      <c r="C44" s="425"/>
      <c r="D44" s="162">
        <f>SUM('5 - wykaz budowli'!E2:E66)</f>
        <v>38324388.266000003</v>
      </c>
      <c r="G44" s="73"/>
    </row>
    <row r="45" spans="1:7" ht="24.95" customHeight="1">
      <c r="A45" s="161" t="s">
        <v>81</v>
      </c>
      <c r="B45" s="425" t="str">
        <f t="shared" si="0"/>
        <v>Wiaty przystankowe, rowerowe</v>
      </c>
      <c r="C45" s="425"/>
      <c r="D45" s="162">
        <f>SUM('6 - wykaz wiat'!D2:D4)</f>
        <v>285242.36</v>
      </c>
    </row>
    <row r="46" spans="1:7" ht="24.95" customHeight="1">
      <c r="A46" s="161">
        <v>4</v>
      </c>
      <c r="B46" s="425" t="str">
        <f t="shared" si="0"/>
        <v>Wiata tunelu</v>
      </c>
      <c r="C46" s="425"/>
      <c r="D46" s="162">
        <v>17574</v>
      </c>
    </row>
    <row r="47" spans="1:7" ht="24.95" customHeight="1">
      <c r="A47" s="161">
        <v>5</v>
      </c>
      <c r="B47" s="425" t="str">
        <f t="shared" si="0"/>
        <v>Wyposażenie, urządzenia i maszyny</v>
      </c>
      <c r="C47" s="425"/>
      <c r="D47" s="162">
        <v>2063200.78</v>
      </c>
    </row>
    <row r="48" spans="1:7" ht="24.95" customHeight="1">
      <c r="A48" s="161">
        <v>8</v>
      </c>
      <c r="B48" s="425" t="str">
        <f>B10</f>
        <v>Lampy solarne</v>
      </c>
      <c r="C48" s="425"/>
      <c r="D48" s="162">
        <v>14022</v>
      </c>
    </row>
    <row r="50" spans="1:7" ht="24.95" customHeight="1">
      <c r="A50" s="424" t="s">
        <v>121</v>
      </c>
      <c r="B50" s="424"/>
      <c r="C50" s="424"/>
      <c r="D50" s="424"/>
    </row>
    <row r="51" spans="1:7" ht="24.95" customHeight="1">
      <c r="A51" s="419" t="str">
        <f>'1 - Wykaz jednostek'!B4</f>
        <v>Szkoła Podstawowa nr 1 w Wągrowcu</v>
      </c>
      <c r="B51" s="420"/>
      <c r="C51" s="420"/>
      <c r="D51" s="421"/>
    </row>
    <row r="52" spans="1:7" ht="24.95" customHeight="1">
      <c r="A52" s="422" t="s">
        <v>6</v>
      </c>
      <c r="B52" s="422"/>
      <c r="C52" s="422"/>
      <c r="D52" s="422"/>
    </row>
    <row r="53" spans="1:7" ht="24.95" customHeight="1">
      <c r="A53" s="434" t="str">
        <f>'1 - Wykaz jednostek'!G4</f>
        <v>ul. Św. Wojciecha 20, 62-100 Wągrowiec</v>
      </c>
      <c r="B53" s="434"/>
      <c r="C53" s="434"/>
      <c r="D53" s="434"/>
    </row>
    <row r="54" spans="1:7" ht="24.95" customHeight="1">
      <c r="A54" s="29" t="s">
        <v>117</v>
      </c>
      <c r="B54" s="433" t="s">
        <v>118</v>
      </c>
      <c r="C54" s="433"/>
      <c r="D54" s="30" t="s">
        <v>78</v>
      </c>
    </row>
    <row r="55" spans="1:7" ht="24.95" customHeight="1">
      <c r="A55" s="31" t="s">
        <v>79</v>
      </c>
      <c r="B55" s="423" t="str">
        <f>B3</f>
        <v>Budynki</v>
      </c>
      <c r="C55" s="423"/>
      <c r="D55" s="89">
        <f>SUM('4 - Wykaz budynków'!G116:G120)</f>
        <v>22698240</v>
      </c>
    </row>
    <row r="56" spans="1:7" ht="24.95" customHeight="1">
      <c r="A56" s="31" t="s">
        <v>80</v>
      </c>
      <c r="B56" s="423" t="str">
        <f t="shared" ref="B56" si="1">B4</f>
        <v>Budowle, obiekty małej architektury (grupa 2 kśt)</v>
      </c>
      <c r="C56" s="423"/>
      <c r="D56" s="89">
        <f>SUM('5 - wykaz budowli'!E67:E69)</f>
        <v>856402</v>
      </c>
      <c r="G56" s="73"/>
    </row>
    <row r="57" spans="1:7" ht="24.95" customHeight="1">
      <c r="A57" s="31">
        <v>5</v>
      </c>
      <c r="B57" s="423" t="str">
        <f>B7</f>
        <v>Wyposażenie, urządzenia i maszyny</v>
      </c>
      <c r="C57" s="423"/>
      <c r="D57" s="89">
        <v>1112042.32</v>
      </c>
    </row>
    <row r="59" spans="1:7" ht="24.95" customHeight="1">
      <c r="A59" s="424" t="s">
        <v>121</v>
      </c>
      <c r="B59" s="424"/>
      <c r="C59" s="424"/>
      <c r="D59" s="424"/>
    </row>
    <row r="60" spans="1:7" ht="24.95" customHeight="1">
      <c r="A60" s="419" t="str">
        <f>'1 - Wykaz jednostek'!B5</f>
        <v>Miejska Biblioteka Publiczna</v>
      </c>
      <c r="B60" s="420"/>
      <c r="C60" s="420"/>
      <c r="D60" s="421"/>
    </row>
    <row r="61" spans="1:7" ht="24.95" customHeight="1">
      <c r="A61" s="422" t="s">
        <v>6</v>
      </c>
      <c r="B61" s="422"/>
      <c r="C61" s="422"/>
      <c r="D61" s="422"/>
    </row>
    <row r="62" spans="1:7" ht="24.95" customHeight="1">
      <c r="A62" s="434" t="str">
        <f>'1 - Wykaz jednostek'!G5</f>
        <v>ul. Średnia 18, Filia Biblioteczna nr 1, ul. Os. Wschód 6, 62-100 Wągrowiec</v>
      </c>
      <c r="B62" s="434"/>
      <c r="C62" s="434"/>
      <c r="D62" s="434"/>
    </row>
    <row r="63" spans="1:7" ht="24.95" customHeight="1">
      <c r="A63" s="29" t="s">
        <v>117</v>
      </c>
      <c r="B63" s="433" t="s">
        <v>118</v>
      </c>
      <c r="C63" s="433"/>
      <c r="D63" s="30" t="s">
        <v>78</v>
      </c>
    </row>
    <row r="64" spans="1:7" ht="24.95" customHeight="1">
      <c r="A64" s="31" t="s">
        <v>79</v>
      </c>
      <c r="B64" s="423" t="str">
        <f>B3</f>
        <v>Budynki</v>
      </c>
      <c r="C64" s="423"/>
      <c r="D64" s="89">
        <f>SUM('4 - Wykaz budynków'!G121:G122)</f>
        <v>4219080</v>
      </c>
      <c r="G64" s="73"/>
    </row>
    <row r="65" spans="1:7" ht="29.25" customHeight="1">
      <c r="A65" s="31">
        <v>2</v>
      </c>
      <c r="B65" s="423" t="str">
        <f>B7</f>
        <v>Wyposażenie, urządzenia i maszyny</v>
      </c>
      <c r="C65" s="423"/>
      <c r="D65" s="89">
        <v>211398</v>
      </c>
    </row>
    <row r="67" spans="1:7" ht="24.95" customHeight="1">
      <c r="A67" s="424" t="s">
        <v>121</v>
      </c>
      <c r="B67" s="424"/>
      <c r="C67" s="424"/>
      <c r="D67" s="424"/>
    </row>
    <row r="68" spans="1:7" ht="24.95" customHeight="1">
      <c r="A68" s="419" t="str">
        <f>'1 - Wykaz jednostek'!B6</f>
        <v>Miejski Dom Kultury w Wągrowcu</v>
      </c>
      <c r="B68" s="420"/>
      <c r="C68" s="420"/>
      <c r="D68" s="421"/>
    </row>
    <row r="69" spans="1:7" ht="24.95" customHeight="1">
      <c r="A69" s="422" t="s">
        <v>6</v>
      </c>
      <c r="B69" s="422"/>
      <c r="C69" s="422"/>
      <c r="D69" s="422"/>
    </row>
    <row r="70" spans="1:7" ht="24.95" customHeight="1">
      <c r="A70" s="434" t="str">
        <f>'1 - Wykaz jednostek'!G6</f>
        <v>ul. Kościuszki 55, 62-100 Wągrowiec, Teren Miasta Wągrowiec</v>
      </c>
      <c r="B70" s="434"/>
      <c r="C70" s="434"/>
      <c r="D70" s="434"/>
    </row>
    <row r="71" spans="1:7" ht="24.95" customHeight="1">
      <c r="A71" s="29" t="s">
        <v>117</v>
      </c>
      <c r="B71" s="433" t="s">
        <v>118</v>
      </c>
      <c r="C71" s="433"/>
      <c r="D71" s="30" t="s">
        <v>78</v>
      </c>
    </row>
    <row r="72" spans="1:7" ht="24.95" customHeight="1">
      <c r="A72" s="31" t="s">
        <v>79</v>
      </c>
      <c r="B72" s="423" t="str">
        <f>B3</f>
        <v>Budynki</v>
      </c>
      <c r="C72" s="423"/>
      <c r="D72" s="162">
        <f>SUM('4 - Wykaz budynków'!G123:G123)</f>
        <v>9053100</v>
      </c>
    </row>
    <row r="73" spans="1:7" ht="24.95" customHeight="1">
      <c r="A73" s="31" t="s">
        <v>120</v>
      </c>
      <c r="B73" s="436" t="s">
        <v>123</v>
      </c>
      <c r="C73" s="437"/>
      <c r="D73" s="162">
        <f>SUM('4 - Wykaz budynków'!G124:G124)</f>
        <v>1077000</v>
      </c>
      <c r="G73" s="73"/>
    </row>
    <row r="74" spans="1:7" ht="24.95" customHeight="1">
      <c r="A74" s="31" t="s">
        <v>80</v>
      </c>
      <c r="B74" s="423" t="str">
        <f>B7</f>
        <v>Wyposażenie, urządzenia i maszyny</v>
      </c>
      <c r="C74" s="423"/>
      <c r="D74" s="89">
        <v>977013.86</v>
      </c>
    </row>
    <row r="76" spans="1:7" ht="24.95" customHeight="1">
      <c r="A76" s="424" t="s">
        <v>121</v>
      </c>
      <c r="B76" s="424"/>
      <c r="C76" s="424"/>
      <c r="D76" s="424"/>
    </row>
    <row r="77" spans="1:7" ht="24.95" customHeight="1">
      <c r="A77" s="419" t="str">
        <f>'1 - Wykaz jednostek'!B7</f>
        <v>Miejski Ośrodek Pomocy Społecznej w Wągrowcu</v>
      </c>
      <c r="B77" s="420"/>
      <c r="C77" s="420"/>
      <c r="D77" s="421"/>
    </row>
    <row r="78" spans="1:7" ht="24.95" customHeight="1">
      <c r="A78" s="422" t="s">
        <v>6</v>
      </c>
      <c r="B78" s="422"/>
      <c r="C78" s="422"/>
      <c r="D78" s="422"/>
    </row>
    <row r="79" spans="1:7" ht="24.95" customHeight="1">
      <c r="A79" s="434" t="str">
        <f>'1 - Wykaz jednostek'!G7</f>
        <v>ul. Krótka 4c, ul. Powstańców Wielkoplskich 30, ul. Dwrocowa, Teren Miasta Wągrowiec</v>
      </c>
      <c r="B79" s="434"/>
      <c r="C79" s="434"/>
      <c r="D79" s="434"/>
    </row>
    <row r="80" spans="1:7" ht="24.95" customHeight="1">
      <c r="A80" s="29" t="s">
        <v>117</v>
      </c>
      <c r="B80" s="433" t="s">
        <v>118</v>
      </c>
      <c r="C80" s="433"/>
      <c r="D80" s="30" t="s">
        <v>78</v>
      </c>
    </row>
    <row r="81" spans="1:7" ht="24.95" customHeight="1">
      <c r="A81" s="31" t="s">
        <v>79</v>
      </c>
      <c r="B81" s="423" t="str">
        <f>B3</f>
        <v>Budynki</v>
      </c>
      <c r="C81" s="423"/>
      <c r="D81" s="89">
        <f>SUM('4 - Wykaz budynków'!G125:G126)</f>
        <v>3922080</v>
      </c>
    </row>
    <row r="82" spans="1:7" ht="24.95" customHeight="1">
      <c r="A82" s="31">
        <v>2</v>
      </c>
      <c r="B82" s="423" t="str">
        <f t="shared" ref="B82" si="2">B4</f>
        <v>Budowle, obiekty małej architektury (grupa 2 kśt)</v>
      </c>
      <c r="C82" s="423"/>
      <c r="D82" s="89">
        <f>SUM('5 - wykaz budowli'!E70:E71)</f>
        <v>72629.179999999993</v>
      </c>
      <c r="G82" s="73"/>
    </row>
    <row r="83" spans="1:7" ht="24.95" customHeight="1">
      <c r="A83" s="31">
        <v>3</v>
      </c>
      <c r="B83" s="423" t="str">
        <f>B7</f>
        <v>Wyposażenie, urządzenia i maszyny</v>
      </c>
      <c r="C83" s="423"/>
      <c r="D83" s="89">
        <f>16404.69+527815.53</f>
        <v>544220.22</v>
      </c>
    </row>
    <row r="85" spans="1:7" ht="24.95" customHeight="1">
      <c r="A85" s="424" t="s">
        <v>121</v>
      </c>
      <c r="B85" s="424"/>
      <c r="C85" s="424"/>
      <c r="D85" s="424"/>
    </row>
    <row r="86" spans="1:7" ht="24.95" customHeight="1">
      <c r="A86" s="419" t="str">
        <f>'1 - Wykaz jednostek'!B8</f>
        <v>Miejski Ośrodek Profilaktyki i Rozwiązywania Problemów Alkoholowych</v>
      </c>
      <c r="B86" s="420"/>
      <c r="C86" s="420"/>
      <c r="D86" s="421"/>
    </row>
    <row r="87" spans="1:7" ht="24.95" customHeight="1">
      <c r="A87" s="422" t="s">
        <v>6</v>
      </c>
      <c r="B87" s="422"/>
      <c r="C87" s="422"/>
      <c r="D87" s="422"/>
    </row>
    <row r="88" spans="1:7" ht="24.95" customHeight="1">
      <c r="A88" s="434" t="str">
        <f>'1 - Wykaz jednostek'!G8</f>
        <v xml:space="preserve"> ul. Lipowa 34, 62-100 Wągrowiec, Teren Miasta Wągrowiec</v>
      </c>
      <c r="B88" s="434"/>
      <c r="C88" s="434"/>
      <c r="D88" s="434"/>
    </row>
    <row r="89" spans="1:7" ht="24.95" customHeight="1">
      <c r="A89" s="29" t="s">
        <v>117</v>
      </c>
      <c r="B89" s="433" t="s">
        <v>118</v>
      </c>
      <c r="C89" s="433"/>
      <c r="D89" s="30" t="s">
        <v>78</v>
      </c>
    </row>
    <row r="90" spans="1:7" ht="24.95" customHeight="1">
      <c r="A90" s="31" t="s">
        <v>79</v>
      </c>
      <c r="B90" s="423" t="str">
        <f>B3</f>
        <v>Budynki</v>
      </c>
      <c r="C90" s="423"/>
      <c r="D90" s="89">
        <f>SUM('4 - Wykaz budynków'!G127:G128)</f>
        <v>12330000</v>
      </c>
    </row>
    <row r="91" spans="1:7" ht="24.95" customHeight="1">
      <c r="A91" s="31">
        <v>2</v>
      </c>
      <c r="B91" s="423" t="str">
        <f>B4</f>
        <v>Budowle, obiekty małej architektury (grupa 2 kśt)</v>
      </c>
      <c r="C91" s="423"/>
      <c r="D91" s="89">
        <f>SUM('5 - wykaz budowli'!E72)</f>
        <v>75528.399999999994</v>
      </c>
      <c r="G91" s="73"/>
    </row>
    <row r="92" spans="1:7" ht="24.95" customHeight="1">
      <c r="A92" s="31">
        <v>3</v>
      </c>
      <c r="B92" s="423" t="str">
        <f>B7</f>
        <v>Wyposażenie, urządzenia i maszyny</v>
      </c>
      <c r="C92" s="423"/>
      <c r="D92" s="89">
        <v>13494.35</v>
      </c>
    </row>
    <row r="94" spans="1:7" ht="24.95" customHeight="1">
      <c r="A94" s="424" t="s">
        <v>121</v>
      </c>
      <c r="B94" s="424"/>
      <c r="C94" s="424"/>
      <c r="D94" s="424"/>
    </row>
    <row r="95" spans="1:7" ht="24.95" customHeight="1">
      <c r="A95" s="419" t="str">
        <f>'1 - Wykaz jednostek'!B9</f>
        <v>Muzeum Regionalne w Wągrowcu</v>
      </c>
      <c r="B95" s="420"/>
      <c r="C95" s="420"/>
      <c r="D95" s="421"/>
    </row>
    <row r="96" spans="1:7" ht="24.95" customHeight="1">
      <c r="A96" s="422" t="s">
        <v>6</v>
      </c>
      <c r="B96" s="422"/>
      <c r="C96" s="422"/>
      <c r="D96" s="422"/>
    </row>
    <row r="97" spans="1:7" ht="43.5" customHeight="1">
      <c r="A97" s="434" t="str">
        <f>'1 - Wykaz jednostek'!G9</f>
        <v>W związku z remontem siedziby Muzeum Regionalnego w Wągrowcu mienie Muzeum przechowywane jest w nastepujacych miejscach: 1) Wągrowiec (62-100) ul. Dworcowa 2, 2)  Muzeum Archeologiczne w Biskupinie Biskupin17 (88-410): 3) 5 szt. kontenerów przy budynku Muzeum  ul. Opacka15.</v>
      </c>
      <c r="B97" s="434"/>
      <c r="C97" s="434"/>
      <c r="D97" s="434"/>
    </row>
    <row r="98" spans="1:7" ht="24.95" customHeight="1">
      <c r="A98" s="29" t="s">
        <v>117</v>
      </c>
      <c r="B98" s="433" t="s">
        <v>118</v>
      </c>
      <c r="C98" s="433"/>
      <c r="D98" s="30" t="s">
        <v>78</v>
      </c>
    </row>
    <row r="99" spans="1:7" ht="24.95" customHeight="1">
      <c r="A99" s="31" t="s">
        <v>79</v>
      </c>
      <c r="B99" s="423" t="str">
        <f>B3</f>
        <v>Budynki</v>
      </c>
      <c r="C99" s="423"/>
      <c r="D99" s="89">
        <f>SUM('4 - Wykaz budynków'!G129)</f>
        <v>3324300</v>
      </c>
    </row>
    <row r="100" spans="1:7" ht="24.95" customHeight="1">
      <c r="A100" s="31">
        <v>2</v>
      </c>
      <c r="B100" s="423" t="str">
        <f>B7</f>
        <v>Wyposażenie, urządzenia i maszyny</v>
      </c>
      <c r="C100" s="423"/>
      <c r="D100" s="89">
        <v>174205.73</v>
      </c>
      <c r="G100" s="73"/>
    </row>
    <row r="101" spans="1:7" ht="24.95" customHeight="1">
      <c r="A101" s="31">
        <v>3</v>
      </c>
      <c r="B101" s="423" t="str">
        <f>B8</f>
        <v>Zbiory muzealne</v>
      </c>
      <c r="C101" s="423"/>
      <c r="D101" s="89">
        <v>263582.75</v>
      </c>
    </row>
    <row r="102" spans="1:7" ht="24.95" customHeight="1">
      <c r="A102" s="31">
        <v>4</v>
      </c>
      <c r="B102" s="423" t="str">
        <f>B9</f>
        <v>Zbiory muzealne (depozyty)</v>
      </c>
      <c r="C102" s="423"/>
      <c r="D102" s="89">
        <v>400000</v>
      </c>
    </row>
    <row r="104" spans="1:7" ht="24.95" customHeight="1">
      <c r="A104" s="424" t="s">
        <v>121</v>
      </c>
      <c r="B104" s="424"/>
      <c r="C104" s="424"/>
      <c r="D104" s="424"/>
    </row>
    <row r="105" spans="1:7" ht="24.95" customHeight="1">
      <c r="A105" s="419" t="str">
        <f>'1 - Wykaz jednostek'!B10</f>
        <v xml:space="preserve">Ośrodek Sportu i Rekreacji </v>
      </c>
      <c r="B105" s="420"/>
      <c r="C105" s="420"/>
      <c r="D105" s="421"/>
    </row>
    <row r="106" spans="1:7" ht="24.95" customHeight="1">
      <c r="A106" s="422" t="s">
        <v>6</v>
      </c>
      <c r="B106" s="422"/>
      <c r="C106" s="422"/>
      <c r="D106" s="422"/>
    </row>
    <row r="107" spans="1:7" ht="24.95" customHeight="1">
      <c r="A107" s="434" t="str">
        <f>'1 - Wykaz jednostek'!G10</f>
        <v>ul. Kościuszki 59, 62-100 Wągrowiec, Teren Miasta Wągrowiec</v>
      </c>
      <c r="B107" s="434"/>
      <c r="C107" s="434"/>
      <c r="D107" s="434"/>
    </row>
    <row r="108" spans="1:7" ht="24.95" customHeight="1">
      <c r="A108" s="29" t="s">
        <v>117</v>
      </c>
      <c r="B108" s="433" t="s">
        <v>118</v>
      </c>
      <c r="C108" s="433"/>
      <c r="D108" s="30" t="s">
        <v>78</v>
      </c>
    </row>
    <row r="109" spans="1:7" ht="24.95" customHeight="1">
      <c r="A109" s="31" t="s">
        <v>79</v>
      </c>
      <c r="B109" s="423" t="str">
        <f>B3</f>
        <v>Budynki</v>
      </c>
      <c r="C109" s="423"/>
      <c r="D109" s="32">
        <f>SUM('4 - Wykaz budynków'!G130:G135)</f>
        <v>27521731.809999999</v>
      </c>
    </row>
    <row r="110" spans="1:7" ht="24.95" customHeight="1">
      <c r="A110" s="31">
        <v>2</v>
      </c>
      <c r="B110" s="423" t="str">
        <f t="shared" ref="B110" si="3">B4</f>
        <v>Budowle, obiekty małej architektury (grupa 2 kśt)</v>
      </c>
      <c r="C110" s="423"/>
      <c r="D110" s="32">
        <f>SUM('5 - wykaz budowli'!E73:E86)</f>
        <v>8774101.0799999982</v>
      </c>
    </row>
    <row r="111" spans="1:7" ht="24.95" customHeight="1">
      <c r="A111" s="2">
        <v>3</v>
      </c>
      <c r="B111" s="423" t="str">
        <f>B7</f>
        <v>Wyposażenie, urządzenia i maszyny</v>
      </c>
      <c r="C111" s="423"/>
      <c r="D111" s="90">
        <f>615558.29+4682.01+108398.45</f>
        <v>728638.75</v>
      </c>
      <c r="G111" s="73"/>
    </row>
    <row r="113" spans="1:7" ht="24.95" customHeight="1">
      <c r="A113" s="424" t="s">
        <v>121</v>
      </c>
      <c r="B113" s="424"/>
      <c r="C113" s="424"/>
      <c r="D113" s="424"/>
    </row>
    <row r="114" spans="1:7" ht="24.95" customHeight="1">
      <c r="A114" s="419" t="str">
        <f>'1 - Wykaz jednostek'!B11</f>
        <v>Przedszkole Nr 1 im. Jana Brzechwy w Wągrowcu</v>
      </c>
      <c r="B114" s="420"/>
      <c r="C114" s="420"/>
      <c r="D114" s="421"/>
    </row>
    <row r="115" spans="1:7" ht="24.95" customHeight="1">
      <c r="A115" s="422" t="s">
        <v>6</v>
      </c>
      <c r="B115" s="422"/>
      <c r="C115" s="422"/>
      <c r="D115" s="422"/>
    </row>
    <row r="116" spans="1:7" ht="24.95" customHeight="1">
      <c r="A116" s="434" t="str">
        <f>'1 - Wykaz jednostek'!G11</f>
        <v>ul. Kcyńska 61, 62-100 Wągrowiec</v>
      </c>
      <c r="B116" s="434"/>
      <c r="C116" s="434"/>
      <c r="D116" s="434"/>
    </row>
    <row r="117" spans="1:7" ht="24.95" customHeight="1">
      <c r="A117" s="29" t="s">
        <v>117</v>
      </c>
      <c r="B117" s="433" t="s">
        <v>118</v>
      </c>
      <c r="C117" s="433"/>
      <c r="D117" s="30" t="s">
        <v>78</v>
      </c>
    </row>
    <row r="118" spans="1:7" ht="24.95" customHeight="1">
      <c r="A118" s="31" t="s">
        <v>79</v>
      </c>
      <c r="B118" s="423" t="str">
        <f>B3</f>
        <v>Budynki</v>
      </c>
      <c r="C118" s="423"/>
      <c r="D118" s="32">
        <f>SUM('4 - Wykaz budynków'!G136:G137)</f>
        <v>7296000</v>
      </c>
    </row>
    <row r="119" spans="1:7" ht="24.95" customHeight="1">
      <c r="A119" s="31">
        <v>2</v>
      </c>
      <c r="B119" s="423" t="str">
        <f t="shared" ref="B119" si="4">B4</f>
        <v>Budowle, obiekty małej architektury (grupa 2 kśt)</v>
      </c>
      <c r="C119" s="423"/>
      <c r="D119" s="32">
        <f>SUM('5 - wykaz budowli'!E87)</f>
        <v>245957.8</v>
      </c>
    </row>
    <row r="120" spans="1:7" ht="24.95" customHeight="1">
      <c r="A120" s="2">
        <v>3</v>
      </c>
      <c r="B120" s="423" t="str">
        <f>B7</f>
        <v>Wyposażenie, urządzenia i maszyny</v>
      </c>
      <c r="C120" s="423"/>
      <c r="D120" s="32">
        <v>15811.08</v>
      </c>
      <c r="G120" s="73"/>
    </row>
    <row r="122" spans="1:7" ht="24.95" customHeight="1">
      <c r="A122" s="424" t="s">
        <v>121</v>
      </c>
      <c r="B122" s="424"/>
      <c r="C122" s="424"/>
      <c r="D122" s="424"/>
    </row>
    <row r="123" spans="1:7" ht="24.95" customHeight="1">
      <c r="A123" s="419" t="str">
        <f>'1 - Wykaz jednostek'!B12</f>
        <v>Przedszkole Nr 2 w Wągrowcu im. Marii Konopnickiej</v>
      </c>
      <c r="B123" s="420"/>
      <c r="C123" s="420"/>
      <c r="D123" s="421"/>
    </row>
    <row r="124" spans="1:7" ht="24.95" customHeight="1">
      <c r="A124" s="422" t="s">
        <v>6</v>
      </c>
      <c r="B124" s="422"/>
      <c r="C124" s="422"/>
      <c r="D124" s="422"/>
    </row>
    <row r="125" spans="1:7" ht="24.95" customHeight="1">
      <c r="A125" s="434" t="str">
        <f>'1 - Wykaz jednostek'!G12</f>
        <v>ul. Powstańców Wielkopolskich, 62-100 Wągrowiec</v>
      </c>
      <c r="B125" s="434"/>
      <c r="C125" s="434"/>
      <c r="D125" s="434"/>
    </row>
    <row r="126" spans="1:7" ht="24.95" customHeight="1">
      <c r="A126" s="29" t="s">
        <v>117</v>
      </c>
      <c r="B126" s="433" t="s">
        <v>118</v>
      </c>
      <c r="C126" s="433"/>
      <c r="D126" s="30" t="s">
        <v>78</v>
      </c>
    </row>
    <row r="127" spans="1:7" ht="24.95" customHeight="1">
      <c r="A127" s="31" t="s">
        <v>79</v>
      </c>
      <c r="B127" s="423" t="str">
        <f>B3</f>
        <v>Budynki</v>
      </c>
      <c r="C127" s="423"/>
      <c r="D127" s="32">
        <f>SUM('4 - Wykaz budynków'!G138)</f>
        <v>3752820</v>
      </c>
    </row>
    <row r="128" spans="1:7" ht="24.95" customHeight="1">
      <c r="A128" s="31">
        <v>2</v>
      </c>
      <c r="B128" s="423" t="str">
        <f>B4</f>
        <v>Budowle, obiekty małej architektury (grupa 2 kśt)</v>
      </c>
      <c r="C128" s="423"/>
      <c r="D128" s="91">
        <f>SUM('5 - wykaz budowli'!E88)</f>
        <v>430179</v>
      </c>
      <c r="G128" s="73"/>
    </row>
    <row r="129" spans="1:7" ht="24.95" customHeight="1">
      <c r="A129" s="2">
        <v>3</v>
      </c>
      <c r="B129" s="423" t="str">
        <f>B7</f>
        <v>Wyposażenie, urządzenia i maszyny</v>
      </c>
      <c r="C129" s="423"/>
      <c r="D129" s="92">
        <v>487618.76</v>
      </c>
    </row>
    <row r="131" spans="1:7" ht="24.95" customHeight="1">
      <c r="A131" s="424" t="s">
        <v>121</v>
      </c>
      <c r="B131" s="424"/>
      <c r="C131" s="424"/>
      <c r="D131" s="424"/>
    </row>
    <row r="132" spans="1:7" ht="24.95" customHeight="1">
      <c r="A132" s="419" t="str">
        <f>'1 - Wykaz jednostek'!B13</f>
        <v>Przedszkole Nr 3 w Wągrowcu</v>
      </c>
      <c r="B132" s="420"/>
      <c r="C132" s="420"/>
      <c r="D132" s="421"/>
    </row>
    <row r="133" spans="1:7" ht="24.95" customHeight="1">
      <c r="A133" s="422" t="s">
        <v>6</v>
      </c>
      <c r="B133" s="422"/>
      <c r="C133" s="422"/>
      <c r="D133" s="422"/>
    </row>
    <row r="134" spans="1:7" ht="24.95" customHeight="1">
      <c r="A134" s="434" t="str">
        <f>'1 - Wykaz jednostek'!G13</f>
        <v>ul. Cysterska 28, 62-100 Wągrowiec</v>
      </c>
      <c r="B134" s="434"/>
      <c r="C134" s="434"/>
      <c r="D134" s="434"/>
    </row>
    <row r="135" spans="1:7" ht="24.95" customHeight="1">
      <c r="A135" s="29" t="s">
        <v>117</v>
      </c>
      <c r="B135" s="433" t="s">
        <v>118</v>
      </c>
      <c r="C135" s="433"/>
      <c r="D135" s="30" t="s">
        <v>78</v>
      </c>
    </row>
    <row r="136" spans="1:7" ht="24.95" customHeight="1">
      <c r="A136" s="31" t="s">
        <v>79</v>
      </c>
      <c r="B136" s="423" t="str">
        <f>B3</f>
        <v>Budynki</v>
      </c>
      <c r="C136" s="423"/>
      <c r="D136" s="89">
        <f>SUM('4 - Wykaz budynków'!G139)</f>
        <v>4198620</v>
      </c>
    </row>
    <row r="137" spans="1:7" ht="24.95" customHeight="1">
      <c r="A137" s="31">
        <v>2</v>
      </c>
      <c r="B137" s="423" t="str">
        <f>B4</f>
        <v>Budowle, obiekty małej architektury (grupa 2 kśt)</v>
      </c>
      <c r="C137" s="423"/>
      <c r="D137" s="91">
        <f>SUM('5 - wykaz budowli'!E89:E90)</f>
        <v>37131.259999999995</v>
      </c>
      <c r="G137" s="73"/>
    </row>
    <row r="138" spans="1:7" ht="24.95" customHeight="1">
      <c r="A138" s="2">
        <v>3</v>
      </c>
      <c r="B138" s="423" t="str">
        <f>B7</f>
        <v>Wyposażenie, urządzenia i maszyny</v>
      </c>
      <c r="C138" s="423"/>
      <c r="D138" s="91">
        <f>206504.89</f>
        <v>206504.89</v>
      </c>
    </row>
    <row r="140" spans="1:7" ht="24.95" customHeight="1">
      <c r="A140" s="424" t="s">
        <v>121</v>
      </c>
      <c r="B140" s="424"/>
      <c r="C140" s="424"/>
      <c r="D140" s="424"/>
    </row>
    <row r="141" spans="1:7" ht="24.95" customHeight="1">
      <c r="A141" s="419" t="str">
        <f>'1 - Wykaz jednostek'!B14</f>
        <v>Przedszkole Nr 6 im. Czerwonego Kapturka w Wągrowcu</v>
      </c>
      <c r="B141" s="420"/>
      <c r="C141" s="420"/>
      <c r="D141" s="421"/>
    </row>
    <row r="142" spans="1:7" ht="24.95" customHeight="1">
      <c r="A142" s="422" t="s">
        <v>6</v>
      </c>
      <c r="B142" s="422"/>
      <c r="C142" s="422"/>
      <c r="D142" s="422"/>
    </row>
    <row r="143" spans="1:7" ht="24.95" customHeight="1">
      <c r="A143" s="434" t="str">
        <f>'1 - Wykaz jednostek'!G14</f>
        <v>ul. Lipowa 36, 62-100 Wągrowiec</v>
      </c>
      <c r="B143" s="434"/>
      <c r="C143" s="434"/>
      <c r="D143" s="434"/>
    </row>
    <row r="144" spans="1:7" ht="24.95" customHeight="1">
      <c r="A144" s="29" t="s">
        <v>117</v>
      </c>
      <c r="B144" s="433" t="s">
        <v>118</v>
      </c>
      <c r="C144" s="433"/>
      <c r="D144" s="30" t="s">
        <v>78</v>
      </c>
    </row>
    <row r="145" spans="1:7" ht="24.95" customHeight="1">
      <c r="A145" s="31" t="s">
        <v>79</v>
      </c>
      <c r="B145" s="423" t="str">
        <f>B3</f>
        <v>Budynki</v>
      </c>
      <c r="C145" s="423"/>
      <c r="D145" s="32">
        <f>SUM('4 - Wykaz budynków'!G140)</f>
        <v>27060000</v>
      </c>
    </row>
    <row r="146" spans="1:7" ht="24.95" customHeight="1">
      <c r="A146" s="31">
        <v>2</v>
      </c>
      <c r="B146" s="423" t="str">
        <f>B4</f>
        <v>Budowle, obiekty małej architektury (grupa 2 kśt)</v>
      </c>
      <c r="C146" s="423"/>
      <c r="D146" s="32">
        <f>SUM('5 - wykaz budowli'!E91:E92)</f>
        <v>380569</v>
      </c>
      <c r="G146" s="73"/>
    </row>
    <row r="147" spans="1:7" ht="24.95" customHeight="1">
      <c r="A147" s="2">
        <v>3</v>
      </c>
      <c r="B147" s="423" t="str">
        <f>B7</f>
        <v>Wyposażenie, urządzenia i maszyny</v>
      </c>
      <c r="C147" s="423"/>
      <c r="D147" s="90">
        <v>19836.95</v>
      </c>
    </row>
    <row r="149" spans="1:7" ht="24.95" customHeight="1">
      <c r="A149" s="424" t="s">
        <v>121</v>
      </c>
      <c r="B149" s="424"/>
      <c r="C149" s="424"/>
      <c r="D149" s="424"/>
    </row>
    <row r="150" spans="1:7" ht="24.95" customHeight="1">
      <c r="A150" s="419" t="str">
        <f>'1 - Wykaz jednostek'!B15</f>
        <v>Przedszkole Nr 7 "Pod Grzybkiem" w Wągrowcu</v>
      </c>
      <c r="B150" s="420"/>
      <c r="C150" s="420"/>
      <c r="D150" s="421"/>
    </row>
    <row r="151" spans="1:7" ht="24.95" customHeight="1">
      <c r="A151" s="422" t="s">
        <v>6</v>
      </c>
      <c r="B151" s="422"/>
      <c r="C151" s="422"/>
      <c r="D151" s="422"/>
    </row>
    <row r="152" spans="1:7" ht="24.95" customHeight="1">
      <c r="A152" s="434" t="str">
        <f>'1 - Wykaz jednostek'!G15</f>
        <v>ul. Libelta 12a, 62-100 Wągrowiec</v>
      </c>
      <c r="B152" s="434"/>
      <c r="C152" s="434"/>
      <c r="D152" s="434"/>
    </row>
    <row r="153" spans="1:7" ht="24.95" customHeight="1">
      <c r="A153" s="29" t="s">
        <v>117</v>
      </c>
      <c r="B153" s="433" t="s">
        <v>118</v>
      </c>
      <c r="C153" s="433"/>
      <c r="D153" s="30" t="s">
        <v>78</v>
      </c>
    </row>
    <row r="154" spans="1:7" ht="24.95" customHeight="1">
      <c r="A154" s="31" t="s">
        <v>79</v>
      </c>
      <c r="B154" s="423" t="str">
        <f>B3</f>
        <v>Budynki</v>
      </c>
      <c r="C154" s="423"/>
      <c r="D154" s="32">
        <f>SUM('4 - Wykaz budynków'!G141)</f>
        <v>25080000</v>
      </c>
    </row>
    <row r="155" spans="1:7" ht="24.95" customHeight="1">
      <c r="A155" s="31">
        <v>2</v>
      </c>
      <c r="B155" s="423" t="str">
        <f t="shared" ref="B155" si="5">B4</f>
        <v>Budowle, obiekty małej architektury (grupa 2 kśt)</v>
      </c>
      <c r="C155" s="423"/>
      <c r="D155" s="32">
        <f>SUM('5 - wykaz budowli'!E93:E97)</f>
        <v>152586.88999999998</v>
      </c>
      <c r="G155" s="73"/>
    </row>
    <row r="156" spans="1:7" ht="24.95" customHeight="1">
      <c r="A156" s="2">
        <v>3</v>
      </c>
      <c r="B156" s="423" t="str">
        <f>B7</f>
        <v>Wyposażenie, urządzenia i maszyny</v>
      </c>
      <c r="C156" s="423"/>
      <c r="D156" s="90">
        <f>857485.4+4970.5+5965.5+836.4+7232.4+807.21+548.7+26937+6333.27+1045.5+739+5781+6642+2681+2878.2+7280+6789.6+598+988</f>
        <v>946538.67999999993</v>
      </c>
    </row>
    <row r="158" spans="1:7" ht="24.95" customHeight="1">
      <c r="A158" s="424" t="s">
        <v>121</v>
      </c>
      <c r="B158" s="424"/>
      <c r="C158" s="424"/>
      <c r="D158" s="424"/>
    </row>
    <row r="159" spans="1:7" ht="24.95" customHeight="1">
      <c r="A159" s="419" t="str">
        <f>'1 - Wykaz jednostek'!B16</f>
        <v>Szkoła Podstawowa Nr 2 im. Cystersów Wągrowieckich</v>
      </c>
      <c r="B159" s="420"/>
      <c r="C159" s="420"/>
      <c r="D159" s="421"/>
    </row>
    <row r="160" spans="1:7" ht="24.95" customHeight="1">
      <c r="A160" s="422" t="s">
        <v>6</v>
      </c>
      <c r="B160" s="422"/>
      <c r="C160" s="422"/>
      <c r="D160" s="422"/>
    </row>
    <row r="161" spans="1:7" ht="24.95" customHeight="1">
      <c r="A161" s="434" t="str">
        <f>'1 - Wykaz jednostek'!G16</f>
        <v>ul. Krótka 4, 62-100 Wągrowiec</v>
      </c>
      <c r="B161" s="434"/>
      <c r="C161" s="434"/>
      <c r="D161" s="434"/>
    </row>
    <row r="162" spans="1:7" ht="24.95" customHeight="1">
      <c r="A162" s="29" t="s">
        <v>117</v>
      </c>
      <c r="B162" s="433" t="s">
        <v>118</v>
      </c>
      <c r="C162" s="433"/>
      <c r="D162" s="30" t="s">
        <v>78</v>
      </c>
    </row>
    <row r="163" spans="1:7" ht="24.95" customHeight="1">
      <c r="A163" s="31" t="s">
        <v>79</v>
      </c>
      <c r="B163" s="423" t="str">
        <f>B3</f>
        <v>Budynki</v>
      </c>
      <c r="C163" s="423"/>
      <c r="D163" s="32">
        <f>SUM('4 - Wykaz budynków'!G142)</f>
        <v>22026000</v>
      </c>
    </row>
    <row r="164" spans="1:7" ht="24.95" customHeight="1">
      <c r="A164" s="31">
        <v>2</v>
      </c>
      <c r="B164" s="423" t="str">
        <f t="shared" ref="B164" si="6">B4</f>
        <v>Budowle, obiekty małej architektury (grupa 2 kśt)</v>
      </c>
      <c r="C164" s="423"/>
      <c r="D164" s="32">
        <f>SUM('5 - wykaz budowli'!E98:E104)</f>
        <v>1149486.4399999997</v>
      </c>
      <c r="G164" s="73"/>
    </row>
    <row r="165" spans="1:7" ht="24.95" customHeight="1">
      <c r="A165" s="2">
        <v>3</v>
      </c>
      <c r="B165" s="423" t="str">
        <f>B7</f>
        <v>Wyposażenie, urządzenia i maszyny</v>
      </c>
      <c r="C165" s="423"/>
      <c r="D165" s="90">
        <v>801639.71</v>
      </c>
    </row>
    <row r="167" spans="1:7" ht="24.95" customHeight="1">
      <c r="A167" s="424" t="s">
        <v>121</v>
      </c>
      <c r="B167" s="424"/>
      <c r="C167" s="424"/>
      <c r="D167" s="424"/>
    </row>
    <row r="168" spans="1:7" ht="24.95" customHeight="1">
      <c r="A168" s="419" t="str">
        <f>'1 - Wykaz jednostek'!B17</f>
        <v>Szkoła Podstawowa Nr 3 im. Mikołaja Kopernika</v>
      </c>
      <c r="B168" s="420"/>
      <c r="C168" s="420"/>
      <c r="D168" s="421"/>
    </row>
    <row r="169" spans="1:7" ht="24.95" customHeight="1">
      <c r="A169" s="422" t="s">
        <v>6</v>
      </c>
      <c r="B169" s="422"/>
      <c r="C169" s="422"/>
      <c r="D169" s="422"/>
    </row>
    <row r="170" spans="1:7" ht="24.95" customHeight="1">
      <c r="A170" s="434" t="str">
        <f>'1 - Wykaz jednostek'!G17</f>
        <v>ul. Klasztorna 19, 62-100 Wągrowiec 
ul. Letnia 1, 62-100 Wągrowiec</v>
      </c>
      <c r="B170" s="434"/>
      <c r="C170" s="434"/>
      <c r="D170" s="434"/>
    </row>
    <row r="171" spans="1:7" ht="24.95" customHeight="1">
      <c r="A171" s="29" t="s">
        <v>117</v>
      </c>
      <c r="B171" s="433" t="s">
        <v>118</v>
      </c>
      <c r="C171" s="433"/>
      <c r="D171" s="30" t="s">
        <v>78</v>
      </c>
    </row>
    <row r="172" spans="1:7" ht="24.95" customHeight="1">
      <c r="A172" s="31" t="s">
        <v>79</v>
      </c>
      <c r="B172" s="423" t="str">
        <f>B3</f>
        <v>Budynki</v>
      </c>
      <c r="C172" s="423"/>
      <c r="D172" s="32">
        <f>SUM('4 - Wykaz budynków'!G143:G146)</f>
        <v>28612920.579999998</v>
      </c>
    </row>
    <row r="173" spans="1:7" ht="24.95" customHeight="1">
      <c r="A173" s="31">
        <v>2</v>
      </c>
      <c r="B173" s="423" t="str">
        <f t="shared" ref="B173" si="7">B4</f>
        <v>Budowle, obiekty małej architektury (grupa 2 kśt)</v>
      </c>
      <c r="C173" s="423"/>
      <c r="D173" s="32">
        <f>SUM('5 - wykaz budowli'!E105:E115)</f>
        <v>1777028.3299999998</v>
      </c>
      <c r="G173" s="73"/>
    </row>
    <row r="174" spans="1:7" ht="24.95" customHeight="1">
      <c r="A174" s="2">
        <v>3</v>
      </c>
      <c r="B174" s="423" t="str">
        <f>B7</f>
        <v>Wyposażenie, urządzenia i maszyny</v>
      </c>
      <c r="C174" s="423"/>
      <c r="D174" s="90">
        <v>206450.49</v>
      </c>
    </row>
    <row r="176" spans="1:7" ht="24.95" customHeight="1">
      <c r="A176" s="424" t="s">
        <v>121</v>
      </c>
      <c r="B176" s="424"/>
      <c r="C176" s="424"/>
      <c r="D176" s="424"/>
    </row>
    <row r="177" spans="1:7" ht="24.95" customHeight="1">
      <c r="A177" s="419" t="str">
        <f>'1 - Wykaz jednostek'!B18</f>
        <v>Szkoła Podstawowa Nr 4 im. Marii Skłodowskiej-Curie</v>
      </c>
      <c r="B177" s="420"/>
      <c r="C177" s="420"/>
      <c r="D177" s="421"/>
    </row>
    <row r="178" spans="1:7" ht="24.95" customHeight="1">
      <c r="A178" s="422" t="s">
        <v>6</v>
      </c>
      <c r="B178" s="422"/>
      <c r="C178" s="422"/>
      <c r="D178" s="422"/>
    </row>
    <row r="179" spans="1:7" ht="24.95" customHeight="1">
      <c r="A179" s="434" t="str">
        <f>'1 - Wykaz jednostek'!G18</f>
        <v>ul. Reja 10, 62-100 Wągrowiec</v>
      </c>
      <c r="B179" s="434"/>
      <c r="C179" s="434"/>
      <c r="D179" s="434"/>
    </row>
    <row r="180" spans="1:7" ht="24.95" customHeight="1">
      <c r="A180" s="29" t="s">
        <v>117</v>
      </c>
      <c r="B180" s="433" t="s">
        <v>118</v>
      </c>
      <c r="C180" s="433"/>
      <c r="D180" s="30" t="s">
        <v>78</v>
      </c>
    </row>
    <row r="181" spans="1:7" ht="24.95" customHeight="1">
      <c r="A181" s="31" t="s">
        <v>79</v>
      </c>
      <c r="B181" s="423" t="str">
        <f>B3</f>
        <v>Budynki</v>
      </c>
      <c r="C181" s="423"/>
      <c r="D181" s="32">
        <f>SUM('4 - Wykaz budynków'!G147)</f>
        <v>20823480</v>
      </c>
    </row>
    <row r="182" spans="1:7" ht="24.95" customHeight="1">
      <c r="A182" s="31">
        <v>2</v>
      </c>
      <c r="B182" s="423" t="str">
        <f t="shared" ref="B182" si="8">B4</f>
        <v>Budowle, obiekty małej architektury (grupa 2 kśt)</v>
      </c>
      <c r="C182" s="423"/>
      <c r="D182" s="32">
        <f>SUM('5 - wykaz budowli'!E116:E118)</f>
        <v>1686910.46</v>
      </c>
      <c r="G182" s="73"/>
    </row>
    <row r="183" spans="1:7" ht="24.95" customHeight="1">
      <c r="A183" s="2">
        <v>3</v>
      </c>
      <c r="B183" s="423" t="str">
        <f>B7</f>
        <v>Wyposażenie, urządzenia i maszyny</v>
      </c>
      <c r="C183" s="423"/>
      <c r="D183" s="90">
        <v>0</v>
      </c>
    </row>
    <row r="185" spans="1:7" ht="24.95" customHeight="1">
      <c r="A185" s="424" t="s">
        <v>121</v>
      </c>
      <c r="B185" s="424"/>
      <c r="C185" s="424"/>
      <c r="D185" s="424"/>
    </row>
    <row r="186" spans="1:7" ht="24.95" customHeight="1">
      <c r="A186" s="419" t="str">
        <f>'1 - Wykaz jednostek'!B19</f>
        <v xml:space="preserve">Wielkopolskie Stowarzyszenie  Na Rzecz Chorych Niepełnosprawnych  i Ich Rodzin "Rehabilitacja" </v>
      </c>
      <c r="B186" s="420"/>
      <c r="C186" s="420"/>
      <c r="D186" s="421"/>
    </row>
    <row r="187" spans="1:7" ht="24.95" customHeight="1">
      <c r="A187" s="422" t="s">
        <v>6</v>
      </c>
      <c r="B187" s="422"/>
      <c r="C187" s="422"/>
      <c r="D187" s="422"/>
    </row>
    <row r="188" spans="1:7" ht="24.95" customHeight="1">
      <c r="A188" s="434" t="str">
        <f>'1 - Wykaz jednostek'!G19</f>
        <v>ul. Piaskowa 6, 62-100 Wągrowiec</v>
      </c>
      <c r="B188" s="434"/>
      <c r="C188" s="434"/>
      <c r="D188" s="434"/>
    </row>
    <row r="189" spans="1:7" ht="24.95" customHeight="1">
      <c r="A189" s="29" t="s">
        <v>117</v>
      </c>
      <c r="B189" s="433" t="s">
        <v>118</v>
      </c>
      <c r="C189" s="433"/>
      <c r="D189" s="30" t="s">
        <v>78</v>
      </c>
    </row>
    <row r="190" spans="1:7" ht="24.95" customHeight="1">
      <c r="A190" s="31" t="s">
        <v>79</v>
      </c>
      <c r="B190" s="423" t="str">
        <f>B7</f>
        <v>Wyposażenie, urządzenia i maszyny</v>
      </c>
      <c r="C190" s="423"/>
      <c r="D190" s="32">
        <v>30000</v>
      </c>
      <c r="G190" s="73"/>
    </row>
    <row r="192" spans="1:7" ht="24.95" customHeight="1">
      <c r="A192" s="424" t="s">
        <v>121</v>
      </c>
      <c r="B192" s="424"/>
      <c r="C192" s="424"/>
      <c r="D192" s="424"/>
    </row>
    <row r="193" spans="1:7" ht="24.95" customHeight="1">
      <c r="A193" s="419" t="str">
        <f>'1 - Wykaz jednostek'!B20</f>
        <v>Ochotnicza Straż Pożarna w Wągrowcu</v>
      </c>
      <c r="B193" s="420"/>
      <c r="C193" s="420"/>
      <c r="D193" s="421"/>
    </row>
    <row r="194" spans="1:7" ht="24.95" customHeight="1">
      <c r="A194" s="422" t="s">
        <v>6</v>
      </c>
      <c r="B194" s="422"/>
      <c r="C194" s="422"/>
      <c r="D194" s="422"/>
    </row>
    <row r="195" spans="1:7" ht="24.95" customHeight="1">
      <c r="A195" s="434" t="str">
        <f>'1 - Wykaz jednostek'!G20</f>
        <v>ul. Powstańców Wielkopolskich 31A, 62-100 Wagrowiec, teren Miasta Wągrowiec</v>
      </c>
      <c r="B195" s="434"/>
      <c r="C195" s="434"/>
      <c r="D195" s="434"/>
    </row>
    <row r="196" spans="1:7" ht="24.95" customHeight="1">
      <c r="A196" s="29" t="s">
        <v>117</v>
      </c>
      <c r="B196" s="433" t="s">
        <v>118</v>
      </c>
      <c r="C196" s="433"/>
      <c r="D196" s="30" t="s">
        <v>78</v>
      </c>
    </row>
    <row r="197" spans="1:7" ht="24.95" customHeight="1">
      <c r="A197" s="31" t="s">
        <v>79</v>
      </c>
      <c r="B197" s="423" t="str">
        <f>B3</f>
        <v>Budynki</v>
      </c>
      <c r="C197" s="423"/>
      <c r="D197" s="32">
        <f>SUM('4 - Wykaz budynków'!G148:G149)</f>
        <v>920000</v>
      </c>
    </row>
    <row r="198" spans="1:7" ht="24.95" customHeight="1">
      <c r="A198" s="31">
        <v>2</v>
      </c>
      <c r="B198" s="423" t="str">
        <f>B7</f>
        <v>Wyposażenie, urządzenia i maszyny</v>
      </c>
      <c r="C198" s="423"/>
      <c r="D198" s="32">
        <f>97000</f>
        <v>97000</v>
      </c>
      <c r="G198" s="73"/>
    </row>
    <row r="200" spans="1:7" ht="24.95" customHeight="1">
      <c r="A200" s="424" t="s">
        <v>121</v>
      </c>
      <c r="B200" s="424"/>
      <c r="C200" s="424"/>
      <c r="D200" s="424"/>
    </row>
    <row r="201" spans="1:7" ht="24.95" customHeight="1">
      <c r="A201" s="419" t="str">
        <f>'1 - Wykaz jednostek'!B21</f>
        <v>Centrum Usług Wspólnych</v>
      </c>
      <c r="B201" s="420"/>
      <c r="C201" s="420"/>
      <c r="D201" s="421"/>
    </row>
    <row r="202" spans="1:7" ht="24.95" customHeight="1">
      <c r="A202" s="422" t="s">
        <v>6</v>
      </c>
      <c r="B202" s="422"/>
      <c r="C202" s="422"/>
      <c r="D202" s="422"/>
    </row>
    <row r="203" spans="1:7" ht="24.95" customHeight="1">
      <c r="A203" s="434" t="str">
        <f>'1 - Wykaz jednostek'!G21</f>
        <v>ul. Dworcowa 2, 62-100 Wągrowiec</v>
      </c>
      <c r="B203" s="434"/>
      <c r="C203" s="434"/>
      <c r="D203" s="434"/>
    </row>
    <row r="204" spans="1:7" ht="24.95" customHeight="1">
      <c r="A204" s="29" t="s">
        <v>117</v>
      </c>
      <c r="B204" s="433" t="s">
        <v>118</v>
      </c>
      <c r="C204" s="433"/>
      <c r="D204" s="30" t="s">
        <v>78</v>
      </c>
    </row>
    <row r="205" spans="1:7" ht="24.95" customHeight="1">
      <c r="A205" s="31" t="s">
        <v>79</v>
      </c>
      <c r="B205" s="423" t="str">
        <f>B7</f>
        <v>Wyposażenie, urządzenia i maszyny</v>
      </c>
      <c r="C205" s="423"/>
      <c r="D205" s="32">
        <v>102305.79</v>
      </c>
      <c r="G205" s="73"/>
    </row>
    <row r="207" spans="1:7" ht="24.95" customHeight="1">
      <c r="A207" s="424" t="s">
        <v>121</v>
      </c>
      <c r="B207" s="424"/>
      <c r="C207" s="424"/>
      <c r="D207" s="424"/>
    </row>
    <row r="208" spans="1:7" ht="24.95" customHeight="1">
      <c r="A208" s="419" t="str">
        <f>'1 - Wykaz jednostek'!B22</f>
        <v>Żłobek Miejski nr 1 w Wągrowcu</v>
      </c>
      <c r="B208" s="420"/>
      <c r="C208" s="420"/>
      <c r="D208" s="421"/>
    </row>
    <row r="209" spans="1:7" ht="24.95" customHeight="1">
      <c r="A209" s="422" t="s">
        <v>6</v>
      </c>
      <c r="B209" s="422"/>
      <c r="C209" s="422"/>
      <c r="D209" s="422"/>
    </row>
    <row r="210" spans="1:7" ht="24.95" customHeight="1">
      <c r="A210" s="434" t="str">
        <f>'1 - Wykaz jednostek'!G22</f>
        <v>UL. STANISŁAWA MIKOŁAJCZYKA 25, 62-100 WĄGROWIEC</v>
      </c>
      <c r="B210" s="434"/>
      <c r="C210" s="434"/>
      <c r="D210" s="434"/>
    </row>
    <row r="211" spans="1:7" ht="24.95" customHeight="1">
      <c r="A211" s="29" t="s">
        <v>117</v>
      </c>
      <c r="B211" s="433" t="s">
        <v>118</v>
      </c>
      <c r="C211" s="433"/>
      <c r="D211" s="30" t="s">
        <v>78</v>
      </c>
    </row>
    <row r="212" spans="1:7" ht="24.95" customHeight="1">
      <c r="A212" s="31" t="s">
        <v>79</v>
      </c>
      <c r="B212" s="423" t="str">
        <f>B3</f>
        <v>Budynki</v>
      </c>
      <c r="C212" s="423"/>
      <c r="D212" s="32">
        <f>SUM('4 - Wykaz budynków'!G150:G151)</f>
        <v>6848128.46</v>
      </c>
    </row>
    <row r="213" spans="1:7" ht="24.95" customHeight="1">
      <c r="A213" s="31">
        <v>2</v>
      </c>
      <c r="B213" s="423" t="str">
        <f>B4</f>
        <v>Budowle, obiekty małej architektury (grupa 2 kśt)</v>
      </c>
      <c r="C213" s="423"/>
      <c r="D213" s="32">
        <f>SUM('5 - wykaz budowli'!E119:E123)</f>
        <v>2413054.75</v>
      </c>
      <c r="G213" s="73"/>
    </row>
    <row r="214" spans="1:7" ht="24.95" customHeight="1">
      <c r="A214" s="2">
        <v>3</v>
      </c>
      <c r="B214" s="423" t="str">
        <f>B7</f>
        <v>Wyposażenie, urządzenia i maszyny</v>
      </c>
      <c r="C214" s="423"/>
      <c r="D214" s="90">
        <v>15280</v>
      </c>
    </row>
  </sheetData>
  <mergeCells count="162">
    <mergeCell ref="A207:D207"/>
    <mergeCell ref="A208:D208"/>
    <mergeCell ref="A209:D209"/>
    <mergeCell ref="A210:D210"/>
    <mergeCell ref="B211:C211"/>
    <mergeCell ref="B63:C63"/>
    <mergeCell ref="B64:C64"/>
    <mergeCell ref="A67:D67"/>
    <mergeCell ref="A70:D70"/>
    <mergeCell ref="B71:C71"/>
    <mergeCell ref="B73:C73"/>
    <mergeCell ref="A201:D201"/>
    <mergeCell ref="A202:D202"/>
    <mergeCell ref="A188:D188"/>
    <mergeCell ref="B190:C190"/>
    <mergeCell ref="A185:D185"/>
    <mergeCell ref="A186:D186"/>
    <mergeCell ref="A187:D187"/>
    <mergeCell ref="B189:C189"/>
    <mergeCell ref="A192:D192"/>
    <mergeCell ref="A193:D193"/>
    <mergeCell ref="A179:D179"/>
    <mergeCell ref="B181:C181"/>
    <mergeCell ref="B182:C182"/>
    <mergeCell ref="B212:C212"/>
    <mergeCell ref="B213:C213"/>
    <mergeCell ref="B214:C214"/>
    <mergeCell ref="A38:D38"/>
    <mergeCell ref="A50:D50"/>
    <mergeCell ref="A52:D52"/>
    <mergeCell ref="A53:D53"/>
    <mergeCell ref="B54:C54"/>
    <mergeCell ref="B55:C55"/>
    <mergeCell ref="B56:C56"/>
    <mergeCell ref="B57:C57"/>
    <mergeCell ref="A51:D51"/>
    <mergeCell ref="A60:D60"/>
    <mergeCell ref="A61:D61"/>
    <mergeCell ref="A62:D62"/>
    <mergeCell ref="A203:D203"/>
    <mergeCell ref="B205:C205"/>
    <mergeCell ref="B204:C204"/>
    <mergeCell ref="A195:D195"/>
    <mergeCell ref="B197:C197"/>
    <mergeCell ref="B198:C198"/>
    <mergeCell ref="A194:D194"/>
    <mergeCell ref="B196:C196"/>
    <mergeCell ref="A200:D200"/>
    <mergeCell ref="B183:C183"/>
    <mergeCell ref="A176:D176"/>
    <mergeCell ref="A177:D177"/>
    <mergeCell ref="A178:D178"/>
    <mergeCell ref="B180:C180"/>
    <mergeCell ref="A170:D170"/>
    <mergeCell ref="B172:C172"/>
    <mergeCell ref="B173:C173"/>
    <mergeCell ref="B174:C174"/>
    <mergeCell ref="A167:D167"/>
    <mergeCell ref="A168:D168"/>
    <mergeCell ref="A169:D169"/>
    <mergeCell ref="B171:C171"/>
    <mergeCell ref="B156:C156"/>
    <mergeCell ref="A161:D161"/>
    <mergeCell ref="B163:C163"/>
    <mergeCell ref="B164:C164"/>
    <mergeCell ref="B165:C165"/>
    <mergeCell ref="A158:D158"/>
    <mergeCell ref="A159:D159"/>
    <mergeCell ref="A160:D160"/>
    <mergeCell ref="B162:C162"/>
    <mergeCell ref="B147:C147"/>
    <mergeCell ref="A151:D151"/>
    <mergeCell ref="A152:D152"/>
    <mergeCell ref="B153:C153"/>
    <mergeCell ref="B154:C154"/>
    <mergeCell ref="B155:C155"/>
    <mergeCell ref="A149:D149"/>
    <mergeCell ref="A150:D150"/>
    <mergeCell ref="B138:C138"/>
    <mergeCell ref="A142:D142"/>
    <mergeCell ref="A143:D143"/>
    <mergeCell ref="B144:C144"/>
    <mergeCell ref="B145:C145"/>
    <mergeCell ref="B146:C146"/>
    <mergeCell ref="A140:D140"/>
    <mergeCell ref="A141:D141"/>
    <mergeCell ref="B129:C129"/>
    <mergeCell ref="A133:D133"/>
    <mergeCell ref="A134:D134"/>
    <mergeCell ref="B135:C135"/>
    <mergeCell ref="B136:C136"/>
    <mergeCell ref="B137:C137"/>
    <mergeCell ref="A131:D131"/>
    <mergeCell ref="A132:D132"/>
    <mergeCell ref="B120:C120"/>
    <mergeCell ref="A124:D124"/>
    <mergeCell ref="A125:D125"/>
    <mergeCell ref="B126:C126"/>
    <mergeCell ref="B127:C127"/>
    <mergeCell ref="B128:C128"/>
    <mergeCell ref="A122:D122"/>
    <mergeCell ref="A123:D123"/>
    <mergeCell ref="A115:D115"/>
    <mergeCell ref="A116:D116"/>
    <mergeCell ref="B117:C117"/>
    <mergeCell ref="B118:C118"/>
    <mergeCell ref="B119:C119"/>
    <mergeCell ref="B111:C111"/>
    <mergeCell ref="A113:D113"/>
    <mergeCell ref="A114:D114"/>
    <mergeCell ref="B102:C102"/>
    <mergeCell ref="A106:D106"/>
    <mergeCell ref="A107:D107"/>
    <mergeCell ref="B108:C108"/>
    <mergeCell ref="B109:C109"/>
    <mergeCell ref="B110:C110"/>
    <mergeCell ref="A104:D104"/>
    <mergeCell ref="A105:D105"/>
    <mergeCell ref="A96:D96"/>
    <mergeCell ref="A97:D97"/>
    <mergeCell ref="B98:C98"/>
    <mergeCell ref="B99:C99"/>
    <mergeCell ref="B100:C100"/>
    <mergeCell ref="B101:C101"/>
    <mergeCell ref="A94:D94"/>
    <mergeCell ref="A95:D95"/>
    <mergeCell ref="A87:D87"/>
    <mergeCell ref="A88:D88"/>
    <mergeCell ref="B89:C89"/>
    <mergeCell ref="B90:C90"/>
    <mergeCell ref="B91:C91"/>
    <mergeCell ref="B92:C92"/>
    <mergeCell ref="A85:D85"/>
    <mergeCell ref="A86:D86"/>
    <mergeCell ref="A78:D78"/>
    <mergeCell ref="A79:D79"/>
    <mergeCell ref="B80:C80"/>
    <mergeCell ref="B81:C81"/>
    <mergeCell ref="B82:C82"/>
    <mergeCell ref="B83:C83"/>
    <mergeCell ref="A76:D76"/>
    <mergeCell ref="A77:D77"/>
    <mergeCell ref="A68:D68"/>
    <mergeCell ref="A69:D69"/>
    <mergeCell ref="B65:C65"/>
    <mergeCell ref="B72:C72"/>
    <mergeCell ref="B74:C74"/>
    <mergeCell ref="A59:D59"/>
    <mergeCell ref="B48:C48"/>
    <mergeCell ref="A1:C1"/>
    <mergeCell ref="A11:C11"/>
    <mergeCell ref="A25:C25"/>
    <mergeCell ref="B42:C42"/>
    <mergeCell ref="A40:D40"/>
    <mergeCell ref="A41:D41"/>
    <mergeCell ref="A35:D35"/>
    <mergeCell ref="A39:D39"/>
    <mergeCell ref="B43:C43"/>
    <mergeCell ref="B45:C45"/>
    <mergeCell ref="B46:C46"/>
    <mergeCell ref="B47:C47"/>
    <mergeCell ref="B44:C44"/>
  </mergeCells>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1"/>
  <sheetViews>
    <sheetView workbookViewId="0">
      <selection activeCell="I31" sqref="I31"/>
    </sheetView>
  </sheetViews>
  <sheetFormatPr defaultColWidth="9.140625" defaultRowHeight="20.100000000000001" customHeight="1"/>
  <cols>
    <col min="1" max="1" width="7.5703125" style="157" customWidth="1"/>
    <col min="2" max="2" width="9.140625" style="157"/>
    <col min="3" max="3" width="27.28515625" style="157" customWidth="1"/>
    <col min="4" max="4" width="38.42578125" style="160" customWidth="1"/>
    <col min="5" max="5" width="10.42578125" style="157" bestFit="1" customWidth="1"/>
    <col min="6" max="6" width="11.42578125" style="157" bestFit="1" customWidth="1"/>
    <col min="7" max="7" width="11.7109375" style="157" bestFit="1" customWidth="1"/>
    <col min="8" max="8" width="11.42578125" style="157" bestFit="1" customWidth="1"/>
    <col min="9" max="9" width="9.140625" style="157"/>
    <col min="10" max="10" width="11.42578125" style="157" bestFit="1" customWidth="1"/>
    <col min="11" max="11" width="9.140625" style="157"/>
    <col min="12" max="12" width="9.42578125" style="157" bestFit="1" customWidth="1"/>
    <col min="13" max="16384" width="9.140625" style="157"/>
  </cols>
  <sheetData>
    <row r="1" spans="1:8" ht="20.100000000000001" customHeight="1">
      <c r="A1" s="445" t="s">
        <v>136</v>
      </c>
      <c r="B1" s="445"/>
      <c r="C1" s="445"/>
      <c r="D1" s="445"/>
    </row>
    <row r="2" spans="1:8" ht="20.100000000000001" customHeight="1">
      <c r="A2" s="23" t="s">
        <v>0</v>
      </c>
      <c r="B2" s="426" t="s">
        <v>77</v>
      </c>
      <c r="C2" s="426"/>
      <c r="D2" s="33" t="s">
        <v>78</v>
      </c>
    </row>
    <row r="3" spans="1:8" ht="20.100000000000001" customHeight="1">
      <c r="A3" s="24">
        <v>1</v>
      </c>
      <c r="B3" s="438" t="s">
        <v>125</v>
      </c>
      <c r="C3" s="439"/>
      <c r="D3" s="26">
        <f>SUM(D22,D35,D45,D54,D68,D78,D85,D95,D106,D117,D126,D136,D146,D156,D165,D174,D190,D199,D207)</f>
        <v>1052969.5899999999</v>
      </c>
      <c r="E3" s="158"/>
    </row>
    <row r="4" spans="1:8" ht="20.100000000000001" customHeight="1">
      <c r="A4" s="25">
        <v>2</v>
      </c>
      <c r="B4" s="438" t="s">
        <v>126</v>
      </c>
      <c r="C4" s="439"/>
      <c r="D4" s="26">
        <f>SUM(D23,D36,D46,D55,D69,D86,D96,D107,D118,D127,D137,D147,D157,D166,D175,D183,D191,D200,D208)</f>
        <v>1259031.1299999999</v>
      </c>
    </row>
    <row r="5" spans="1:8" ht="20.100000000000001" customHeight="1">
      <c r="A5" s="25">
        <v>3</v>
      </c>
      <c r="B5" s="438" t="s">
        <v>127</v>
      </c>
      <c r="C5" s="439"/>
      <c r="D5" s="26">
        <f>SUM(D24,D37,D47,D56,D70,D87,D108,D128,D148,D158,D167,D176,D192)</f>
        <v>181394.04000000004</v>
      </c>
    </row>
    <row r="6" spans="1:8" ht="30.75" customHeight="1">
      <c r="A6" s="25">
        <v>4</v>
      </c>
      <c r="B6" s="442" t="s">
        <v>128</v>
      </c>
      <c r="C6" s="443"/>
      <c r="D6" s="26">
        <f>SUM(D25,D38,D57,D71,D97,D109)</f>
        <v>17937.46</v>
      </c>
    </row>
    <row r="7" spans="1:8" ht="20.100000000000001" customHeight="1">
      <c r="A7" s="25">
        <v>5</v>
      </c>
      <c r="B7" s="442" t="s">
        <v>129</v>
      </c>
      <c r="C7" s="443"/>
      <c r="D7" s="26">
        <f>SUM(D26,D58,D98,D110,D119,D129,D138,D149)</f>
        <v>366244.90999999992</v>
      </c>
    </row>
    <row r="8" spans="1:8" ht="20.100000000000001" customHeight="1">
      <c r="A8" s="25">
        <v>6</v>
      </c>
      <c r="B8" s="438" t="s">
        <v>130</v>
      </c>
      <c r="C8" s="439"/>
      <c r="D8" s="26">
        <f>SUM(D27,D59,D139,D201,D209)</f>
        <v>13076.26</v>
      </c>
    </row>
    <row r="9" spans="1:8" ht="20.100000000000001" customHeight="1">
      <c r="A9" s="25">
        <v>7</v>
      </c>
      <c r="B9" s="438" t="s">
        <v>131</v>
      </c>
      <c r="C9" s="439"/>
      <c r="D9" s="26">
        <f>SUM(D28,D60,D88,D99,D210)</f>
        <v>23754.799999999999</v>
      </c>
    </row>
    <row r="10" spans="1:8" ht="20.100000000000001" customHeight="1">
      <c r="A10" s="25">
        <v>8</v>
      </c>
      <c r="B10" s="438" t="s">
        <v>137</v>
      </c>
      <c r="C10" s="439"/>
      <c r="D10" s="26">
        <f>D61</f>
        <v>300720</v>
      </c>
    </row>
    <row r="11" spans="1:8" ht="20.100000000000001" customHeight="1">
      <c r="A11" s="440" t="s">
        <v>132</v>
      </c>
      <c r="B11" s="440"/>
      <c r="C11" s="440"/>
      <c r="D11" s="440"/>
    </row>
    <row r="12" spans="1:8" ht="20.25" customHeight="1">
      <c r="A12" s="25">
        <v>1</v>
      </c>
      <c r="B12" s="438" t="s">
        <v>133</v>
      </c>
      <c r="C12" s="439"/>
      <c r="D12" s="26">
        <v>20000</v>
      </c>
    </row>
    <row r="13" spans="1:8" ht="32.25" customHeight="1">
      <c r="A13" s="25">
        <v>2</v>
      </c>
      <c r="B13" s="442" t="s">
        <v>134</v>
      </c>
      <c r="C13" s="443"/>
      <c r="D13" s="26">
        <v>100000</v>
      </c>
      <c r="G13" s="160"/>
      <c r="H13" s="160"/>
    </row>
    <row r="14" spans="1:8" ht="19.7" customHeight="1">
      <c r="A14" s="25">
        <v>3</v>
      </c>
      <c r="B14" s="444" t="s">
        <v>135</v>
      </c>
      <c r="C14" s="444"/>
      <c r="D14" s="26">
        <v>60000</v>
      </c>
    </row>
    <row r="17" spans="1:4" ht="20.100000000000001" customHeight="1">
      <c r="A17" s="441" t="s">
        <v>121</v>
      </c>
      <c r="B17" s="441"/>
      <c r="C17" s="441"/>
      <c r="D17" s="441"/>
    </row>
    <row r="18" spans="1:4" ht="42" customHeight="1">
      <c r="A18" s="419" t="str">
        <f>'1 - Wykaz jednostek'!B2</f>
        <v>Urząd Miejski w Wągrowcu (w ramach mienia Urzędu Miasta w Wągrowcu ubezpieczone jest mienie Zakładu Gospodarki Mieszkaniowej w Wągrowcu)</v>
      </c>
      <c r="B18" s="420"/>
      <c r="C18" s="420"/>
      <c r="D18" s="421"/>
    </row>
    <row r="19" spans="1:4" ht="20.100000000000001" customHeight="1">
      <c r="A19" s="422" t="s">
        <v>6</v>
      </c>
      <c r="B19" s="422"/>
      <c r="C19" s="422"/>
      <c r="D19" s="422"/>
    </row>
    <row r="20" spans="1:4" ht="43.5" customHeight="1">
      <c r="A20" s="434" t="str">
        <f>'1 - Wykaz jednostek'!G2</f>
        <v>UL. KOŚCIUSZKI 17, 62-100 WĄGROWIEC  - Urząd Stanu Cywilnego, Wydział Spraw Obywatelskich, UL. DWORCOWA 2, 62-100 WĄGROWIEC, Wydział Oświaty, Jednoosobowe stanowisko pracy ds. bezpieczeństwa i zarządzania kryzysowego</v>
      </c>
      <c r="B20" s="434"/>
      <c r="C20" s="434"/>
      <c r="D20" s="434"/>
    </row>
    <row r="21" spans="1:4" ht="20.100000000000001" customHeight="1">
      <c r="A21" s="29" t="s">
        <v>117</v>
      </c>
      <c r="B21" s="433" t="s">
        <v>118</v>
      </c>
      <c r="C21" s="433"/>
      <c r="D21" s="34" t="s">
        <v>78</v>
      </c>
    </row>
    <row r="22" spans="1:4" ht="20.100000000000001" customHeight="1">
      <c r="A22" s="31" t="s">
        <v>79</v>
      </c>
      <c r="B22" s="423" t="str">
        <f t="shared" ref="B22:B28" si="0">B3</f>
        <v>Sprzęt stacjonarny</v>
      </c>
      <c r="C22" s="423"/>
      <c r="D22" s="27">
        <f>625+625+279+669+669+669+579+2644.5+528.9+445+369+787+1250.91+1250.91+198.03+549+1198+499+659+1098+649+529+518.9+239.84+399+1050+1050+1050+1050+1100+1033.2+1100+1100+1100+1150+1599+1590+1640.8+1590+299+299+330+9500+1183+3275+3480+1100+714.63+572</f>
        <v>55883.62</v>
      </c>
    </row>
    <row r="23" spans="1:4" ht="20.100000000000001" customHeight="1">
      <c r="A23" s="31" t="s">
        <v>80</v>
      </c>
      <c r="B23" s="423" t="str">
        <f t="shared" si="0"/>
        <v>Sprzęt przenośny</v>
      </c>
      <c r="C23" s="423"/>
      <c r="D23" s="28">
        <f>4675+4400+219+1055+1055+2270.58+209+(41.23*21)+108+173.7+177.3+420+4542.9+3099+1830+1598+2954+4189+5236.8+479.7+1549+2829+2767.5+2459.39+1342+2399.99+(306.27*4)+3899+164.99+736.77+1128.77</f>
        <v>60059.299999999988</v>
      </c>
    </row>
    <row r="24" spans="1:4" ht="20.100000000000001" customHeight="1">
      <c r="A24" s="31" t="s">
        <v>81</v>
      </c>
      <c r="B24" s="423" t="str">
        <f t="shared" si="0"/>
        <v>Kserokopiarki, drukarki 3d</v>
      </c>
      <c r="C24" s="423"/>
      <c r="D24" s="159">
        <f>949+949+1386.96+1389.95+1906.5+2281.65</f>
        <v>8863.06</v>
      </c>
    </row>
    <row r="25" spans="1:4" ht="28.5" customHeight="1">
      <c r="A25" s="31">
        <v>4</v>
      </c>
      <c r="B25" s="423" t="str">
        <f t="shared" si="0"/>
        <v>Centrale telefoniczne, faksy i aparaty telefoniczne</v>
      </c>
      <c r="C25" s="423"/>
      <c r="D25" s="145">
        <f>119+79.99+129+79+159.99+79.99</f>
        <v>646.97</v>
      </c>
    </row>
    <row r="26" spans="1:4" ht="20.100000000000001" customHeight="1">
      <c r="A26" s="31">
        <v>5</v>
      </c>
      <c r="B26" s="423" t="str">
        <f t="shared" si="0"/>
        <v>Monitoring, urządzenia alarmowe</v>
      </c>
      <c r="C26" s="423"/>
      <c r="D26" s="145">
        <f>4440.3+14760.66+4000.37+569+231795.15</f>
        <v>255565.47999999998</v>
      </c>
    </row>
    <row r="27" spans="1:4" ht="20.100000000000001" customHeight="1">
      <c r="A27" s="31">
        <v>6</v>
      </c>
      <c r="B27" s="423" t="str">
        <f t="shared" si="0"/>
        <v>Klimatyzatory</v>
      </c>
      <c r="C27" s="423"/>
      <c r="D27" s="145">
        <f>3013.5</f>
        <v>3013.5</v>
      </c>
    </row>
    <row r="28" spans="1:4" ht="20.100000000000001" customHeight="1">
      <c r="A28" s="31">
        <v>7</v>
      </c>
      <c r="B28" s="423" t="str">
        <f t="shared" si="0"/>
        <v>Serwery</v>
      </c>
      <c r="C28" s="423"/>
      <c r="D28" s="145">
        <f>7995+2779</f>
        <v>10774</v>
      </c>
    </row>
    <row r="30" spans="1:4" ht="20.100000000000001" customHeight="1">
      <c r="A30" s="441" t="s">
        <v>121</v>
      </c>
      <c r="B30" s="441"/>
      <c r="C30" s="441"/>
      <c r="D30" s="441"/>
    </row>
    <row r="31" spans="1:4" ht="20.100000000000001" customHeight="1">
      <c r="A31" s="419" t="str">
        <f>'1 - Wykaz jednostek'!B4</f>
        <v>Szkoła Podstawowa nr 1 w Wągrowcu</v>
      </c>
      <c r="B31" s="420"/>
      <c r="C31" s="420"/>
      <c r="D31" s="421"/>
    </row>
    <row r="32" spans="1:4" ht="20.100000000000001" customHeight="1">
      <c r="A32" s="422" t="s">
        <v>6</v>
      </c>
      <c r="B32" s="422"/>
      <c r="C32" s="422"/>
      <c r="D32" s="422"/>
    </row>
    <row r="33" spans="1:4" ht="20.100000000000001" customHeight="1">
      <c r="A33" s="434" t="str">
        <f>'1 - Wykaz jednostek'!G4</f>
        <v>ul. Św. Wojciecha 20, 62-100 Wągrowiec</v>
      </c>
      <c r="B33" s="434"/>
      <c r="C33" s="434"/>
      <c r="D33" s="434"/>
    </row>
    <row r="34" spans="1:4" ht="20.100000000000001" customHeight="1">
      <c r="A34" s="29" t="s">
        <v>117</v>
      </c>
      <c r="B34" s="433" t="s">
        <v>118</v>
      </c>
      <c r="C34" s="433"/>
      <c r="D34" s="34" t="s">
        <v>78</v>
      </c>
    </row>
    <row r="35" spans="1:4" ht="20.100000000000001" customHeight="1">
      <c r="A35" s="31" t="s">
        <v>79</v>
      </c>
      <c r="B35" s="423" t="str">
        <f>B3</f>
        <v>Sprzęt stacjonarny</v>
      </c>
      <c r="C35" s="423"/>
      <c r="D35" s="26">
        <f>66578.09+10000+2000+3999.98+278+800-9976.78-15366.24-1609.22-1548-1174-2035-630-395.95-1900+400+36400</f>
        <v>85820.88</v>
      </c>
    </row>
    <row r="36" spans="1:4" ht="20.100000000000001" customHeight="1">
      <c r="A36" s="31" t="s">
        <v>80</v>
      </c>
      <c r="B36" s="423" t="str">
        <f>B4</f>
        <v>Sprzęt przenośny</v>
      </c>
      <c r="C36" s="423"/>
      <c r="D36" s="26">
        <f>198033.07+66790.19</f>
        <v>264823.26</v>
      </c>
    </row>
    <row r="37" spans="1:4" ht="20.100000000000001" customHeight="1">
      <c r="A37" s="31" t="s">
        <v>81</v>
      </c>
      <c r="B37" s="423" t="str">
        <f>B5</f>
        <v>Kserokopiarki, drukarki 3d</v>
      </c>
      <c r="C37" s="423"/>
      <c r="D37" s="26">
        <f>2440+3399.72+3394.8+489+480+426.8+480+925.98+1355+469+1749.75+823.65+1302+999+6848.96</f>
        <v>25583.66</v>
      </c>
    </row>
    <row r="38" spans="1:4" ht="28.5" customHeight="1">
      <c r="A38" s="31">
        <v>4</v>
      </c>
      <c r="B38" s="423" t="str">
        <f>B6</f>
        <v>Centrale telefoniczne, faksy i aparaty telefoniczne</v>
      </c>
      <c r="C38" s="423"/>
      <c r="D38" s="26">
        <f>1699+255+189+399</f>
        <v>2542</v>
      </c>
    </row>
    <row r="40" spans="1:4" ht="20.100000000000001" customHeight="1">
      <c r="A40" s="441" t="s">
        <v>121</v>
      </c>
      <c r="B40" s="441"/>
      <c r="C40" s="441"/>
      <c r="D40" s="441"/>
    </row>
    <row r="41" spans="1:4" ht="20.100000000000001" customHeight="1">
      <c r="A41" s="419" t="str">
        <f>'1 - Wykaz jednostek'!B5</f>
        <v>Miejska Biblioteka Publiczna</v>
      </c>
      <c r="B41" s="420"/>
      <c r="C41" s="420"/>
      <c r="D41" s="421"/>
    </row>
    <row r="42" spans="1:4" ht="20.100000000000001" customHeight="1">
      <c r="A42" s="422" t="s">
        <v>6</v>
      </c>
      <c r="B42" s="422"/>
      <c r="C42" s="422"/>
      <c r="D42" s="422"/>
    </row>
    <row r="43" spans="1:4" ht="20.100000000000001" customHeight="1">
      <c r="A43" s="434" t="str">
        <f>'1 - Wykaz jednostek'!G5</f>
        <v>ul. Średnia 18, Filia Biblioteczna nr 1, ul. Os. Wschód 6, 62-100 Wągrowiec</v>
      </c>
      <c r="B43" s="434"/>
      <c r="C43" s="434"/>
      <c r="D43" s="434"/>
    </row>
    <row r="44" spans="1:4" ht="20.100000000000001" customHeight="1">
      <c r="A44" s="29" t="s">
        <v>117</v>
      </c>
      <c r="B44" s="433" t="s">
        <v>118</v>
      </c>
      <c r="C44" s="433"/>
      <c r="D44" s="34" t="s">
        <v>78</v>
      </c>
    </row>
    <row r="45" spans="1:4" ht="20.100000000000001" customHeight="1">
      <c r="A45" s="31" t="s">
        <v>79</v>
      </c>
      <c r="B45" s="423" t="str">
        <f>B3</f>
        <v>Sprzęt stacjonarny</v>
      </c>
      <c r="C45" s="423"/>
      <c r="D45" s="26">
        <f>2744+2313.9+2499+3284.7+3227+1710+1219.64+400+1578</f>
        <v>18976.239999999998</v>
      </c>
    </row>
    <row r="46" spans="1:4" ht="20.100000000000001" customHeight="1">
      <c r="A46" s="31" t="s">
        <v>80</v>
      </c>
      <c r="B46" s="423" t="str">
        <f>B4</f>
        <v>Sprzęt przenośny</v>
      </c>
      <c r="C46" s="423"/>
      <c r="D46" s="26">
        <f>2600+2600+1980+1980+670+670</f>
        <v>10500</v>
      </c>
    </row>
    <row r="47" spans="1:4" ht="20.100000000000001" customHeight="1">
      <c r="A47" s="31" t="s">
        <v>81</v>
      </c>
      <c r="B47" s="423" t="str">
        <f>B5</f>
        <v>Kserokopiarki, drukarki 3d</v>
      </c>
      <c r="C47" s="423"/>
      <c r="D47" s="26">
        <f>5142.63</f>
        <v>5142.63</v>
      </c>
    </row>
    <row r="49" spans="1:7" ht="20.100000000000001" customHeight="1">
      <c r="A49" s="441" t="s">
        <v>121</v>
      </c>
      <c r="B49" s="441"/>
      <c r="C49" s="441"/>
      <c r="D49" s="441"/>
    </row>
    <row r="50" spans="1:7" ht="20.100000000000001" customHeight="1">
      <c r="A50" s="419" t="str">
        <f>'1 - Wykaz jednostek'!B6</f>
        <v>Miejski Dom Kultury w Wągrowcu</v>
      </c>
      <c r="B50" s="420"/>
      <c r="C50" s="420"/>
      <c r="D50" s="421"/>
    </row>
    <row r="51" spans="1:7" ht="20.100000000000001" customHeight="1">
      <c r="A51" s="422" t="s">
        <v>6</v>
      </c>
      <c r="B51" s="422"/>
      <c r="C51" s="422"/>
      <c r="D51" s="422"/>
    </row>
    <row r="52" spans="1:7" ht="20.100000000000001" customHeight="1">
      <c r="A52" s="434" t="str">
        <f>'1 - Wykaz jednostek'!G6</f>
        <v>ul. Kościuszki 55, 62-100 Wągrowiec, Teren Miasta Wągrowiec</v>
      </c>
      <c r="B52" s="434"/>
      <c r="C52" s="434"/>
      <c r="D52" s="434"/>
    </row>
    <row r="53" spans="1:7" ht="20.100000000000001" customHeight="1">
      <c r="A53" s="29" t="s">
        <v>117</v>
      </c>
      <c r="B53" s="433" t="s">
        <v>118</v>
      </c>
      <c r="C53" s="433"/>
      <c r="D53" s="34" t="s">
        <v>78</v>
      </c>
    </row>
    <row r="54" spans="1:7" ht="20.100000000000001" customHeight="1">
      <c r="A54" s="161" t="s">
        <v>79</v>
      </c>
      <c r="B54" s="425" t="str">
        <f t="shared" ref="B54:B61" si="1">B3</f>
        <v>Sprzęt stacjonarny</v>
      </c>
      <c r="C54" s="425"/>
      <c r="D54" s="166">
        <f>2134.35+2414.44+2414.44+1812.1+300+12433.33+20901.62+21427.65+79000+21000</f>
        <v>163837.93</v>
      </c>
    </row>
    <row r="55" spans="1:7" ht="20.100000000000001" customHeight="1">
      <c r="A55" s="161" t="s">
        <v>80</v>
      </c>
      <c r="B55" s="425" t="str">
        <f t="shared" si="1"/>
        <v>Sprzęt przenośny</v>
      </c>
      <c r="C55" s="425"/>
      <c r="D55" s="166">
        <f>3191.49+364.33+4802.65+1290+1544.23+1544.23+2188+10036.8+3967.98+1415.02+4509.18+1108.23+1021.95</f>
        <v>36984.089999999997</v>
      </c>
    </row>
    <row r="56" spans="1:7" ht="20.100000000000001" customHeight="1">
      <c r="A56" s="161" t="s">
        <v>81</v>
      </c>
      <c r="B56" s="425" t="str">
        <f t="shared" si="1"/>
        <v>Kserokopiarki, drukarki 3d</v>
      </c>
      <c r="C56" s="425"/>
      <c r="D56" s="166">
        <f>2844.63</f>
        <v>2844.63</v>
      </c>
    </row>
    <row r="57" spans="1:7" ht="39.75" customHeight="1">
      <c r="A57" s="128">
        <v>4</v>
      </c>
      <c r="B57" s="425" t="str">
        <f t="shared" si="1"/>
        <v>Centrale telefoniczne, faksy i aparaty telefoniczne</v>
      </c>
      <c r="C57" s="425"/>
      <c r="D57" s="166">
        <f>3253.51</f>
        <v>3253.51</v>
      </c>
    </row>
    <row r="58" spans="1:7" ht="20.100000000000001" customHeight="1">
      <c r="A58" s="128">
        <v>5</v>
      </c>
      <c r="B58" s="425" t="str">
        <f t="shared" si="1"/>
        <v>Monitoring, urządzenia alarmowe</v>
      </c>
      <c r="C58" s="425"/>
      <c r="D58" s="166">
        <f>7067.97+6192.39</f>
        <v>13260.36</v>
      </c>
    </row>
    <row r="59" spans="1:7" ht="20.100000000000001" customHeight="1">
      <c r="A59" s="128">
        <v>6</v>
      </c>
      <c r="B59" s="425" t="str">
        <f t="shared" si="1"/>
        <v>Klimatyzatory</v>
      </c>
      <c r="C59" s="425"/>
      <c r="D59" s="166">
        <f>3695.77</f>
        <v>3695.77</v>
      </c>
    </row>
    <row r="60" spans="1:7" ht="20.100000000000001" customHeight="1">
      <c r="A60" s="128">
        <v>7</v>
      </c>
      <c r="B60" s="425" t="str">
        <f t="shared" si="1"/>
        <v>Serwery</v>
      </c>
      <c r="C60" s="425"/>
      <c r="D60" s="166">
        <f>3372.6</f>
        <v>3372.6</v>
      </c>
    </row>
    <row r="61" spans="1:7" ht="20.100000000000001" customHeight="1">
      <c r="A61" s="128">
        <v>8</v>
      </c>
      <c r="B61" s="425" t="str">
        <f t="shared" si="1"/>
        <v>Projektory, obiektywy systemowe</v>
      </c>
      <c r="C61" s="425"/>
      <c r="D61" s="166">
        <f>300720</f>
        <v>300720</v>
      </c>
    </row>
    <row r="62" spans="1:7" ht="20.100000000000001" customHeight="1">
      <c r="F62" s="160"/>
      <c r="G62" s="160"/>
    </row>
    <row r="63" spans="1:7" ht="20.100000000000001" customHeight="1">
      <c r="A63" s="441" t="s">
        <v>121</v>
      </c>
      <c r="B63" s="441"/>
      <c r="C63" s="441"/>
      <c r="D63" s="441"/>
    </row>
    <row r="64" spans="1:7" ht="20.100000000000001" customHeight="1">
      <c r="A64" s="419" t="str">
        <f>'1 - Wykaz jednostek'!B7</f>
        <v>Miejski Ośrodek Pomocy Społecznej w Wągrowcu</v>
      </c>
      <c r="B64" s="420"/>
      <c r="C64" s="420"/>
      <c r="D64" s="421"/>
    </row>
    <row r="65" spans="1:12" ht="20.100000000000001" customHeight="1">
      <c r="A65" s="422" t="s">
        <v>6</v>
      </c>
      <c r="B65" s="422"/>
      <c r="C65" s="422"/>
      <c r="D65" s="422"/>
    </row>
    <row r="66" spans="1:12" ht="20.100000000000001" customHeight="1">
      <c r="A66" s="434" t="str">
        <f>'1 - Wykaz jednostek'!G7</f>
        <v>ul. Krótka 4c, ul. Powstańców Wielkoplskich 30, ul. Dwrocowa, Teren Miasta Wągrowiec</v>
      </c>
      <c r="B66" s="434"/>
      <c r="C66" s="434"/>
      <c r="D66" s="434"/>
    </row>
    <row r="67" spans="1:12" ht="20.100000000000001" customHeight="1">
      <c r="A67" s="29" t="s">
        <v>117</v>
      </c>
      <c r="B67" s="433" t="s">
        <v>118</v>
      </c>
      <c r="C67" s="433"/>
      <c r="D67" s="34" t="s">
        <v>78</v>
      </c>
    </row>
    <row r="68" spans="1:12" ht="20.100000000000001" customHeight="1">
      <c r="A68" s="161" t="s">
        <v>79</v>
      </c>
      <c r="B68" s="425" t="str">
        <f>B54</f>
        <v>Sprzęt stacjonarny</v>
      </c>
      <c r="C68" s="425"/>
      <c r="D68" s="166">
        <f>12173+1684.78+899+918+1205.4+1326.99+552+2642.9+309+1248.45+359+1729+589+836.4+610+349+459+339+2642.9+1499+231+2642.9+349+1050+339+405+1050+349+1329+918+309+1080+469+1697.4+1328.99+1490+404+404+3370.2+349+1730+993.42+1290+349+1353+1353+1729+1729+(589*4)+369+369+349+2544+2606.9+1156.2+4456.8+1329+419</f>
        <v>78417.63</v>
      </c>
    </row>
    <row r="69" spans="1:12" ht="20.100000000000001" customHeight="1">
      <c r="A69" s="161" t="s">
        <v>80</v>
      </c>
      <c r="B69" s="425" t="str">
        <f>B55</f>
        <v>Sprzęt przenośny</v>
      </c>
      <c r="C69" s="425"/>
      <c r="D69" s="166">
        <f>229+1398+3491.87+390+3349+3349+1819.96+3491.97+3899+3893+2949+5581.9+(635.04*12)+2333</f>
        <v>43795.179999999993</v>
      </c>
    </row>
    <row r="70" spans="1:12" ht="28.5" customHeight="1">
      <c r="A70" s="161" t="s">
        <v>81</v>
      </c>
      <c r="B70" s="446" t="str">
        <f>B56</f>
        <v>Kserokopiarki, drukarki 3d</v>
      </c>
      <c r="C70" s="447"/>
      <c r="D70" s="166">
        <f>6150+5781+7724.4</f>
        <v>19655.400000000001</v>
      </c>
    </row>
    <row r="71" spans="1:12" ht="27.2" customHeight="1">
      <c r="A71" s="128">
        <v>4</v>
      </c>
      <c r="B71" s="425" t="str">
        <f>B25</f>
        <v>Centrale telefoniczne, faksy i aparaty telefoniczne</v>
      </c>
      <c r="C71" s="425"/>
      <c r="D71" s="166">
        <f>7311.12</f>
        <v>7311.12</v>
      </c>
      <c r="J71" s="160"/>
      <c r="L71" s="160"/>
    </row>
    <row r="73" spans="1:12" ht="20.100000000000001" customHeight="1">
      <c r="A73" s="441" t="s">
        <v>121</v>
      </c>
      <c r="B73" s="441"/>
      <c r="C73" s="441"/>
      <c r="D73" s="441"/>
    </row>
    <row r="74" spans="1:12" ht="20.100000000000001" customHeight="1">
      <c r="A74" s="419" t="str">
        <f>'1 - Wykaz jednostek'!B8</f>
        <v>Miejski Ośrodek Profilaktyki i Rozwiązywania Problemów Alkoholowych</v>
      </c>
      <c r="B74" s="420"/>
      <c r="C74" s="420"/>
      <c r="D74" s="421"/>
    </row>
    <row r="75" spans="1:12" ht="20.100000000000001" customHeight="1">
      <c r="A75" s="422" t="s">
        <v>6</v>
      </c>
      <c r="B75" s="422"/>
      <c r="C75" s="422"/>
      <c r="D75" s="422"/>
    </row>
    <row r="76" spans="1:12" ht="20.100000000000001" customHeight="1">
      <c r="A76" s="434" t="str">
        <f>'1 - Wykaz jednostek'!G8</f>
        <v xml:space="preserve"> ul. Lipowa 34, 62-100 Wągrowiec, Teren Miasta Wągrowiec</v>
      </c>
      <c r="B76" s="434"/>
      <c r="C76" s="434"/>
      <c r="D76" s="434"/>
    </row>
    <row r="77" spans="1:12" ht="20.100000000000001" customHeight="1">
      <c r="A77" s="29" t="s">
        <v>117</v>
      </c>
      <c r="B77" s="433" t="s">
        <v>118</v>
      </c>
      <c r="C77" s="433"/>
      <c r="D77" s="34" t="s">
        <v>78</v>
      </c>
    </row>
    <row r="78" spans="1:12" ht="20.100000000000001" customHeight="1">
      <c r="A78" s="161" t="s">
        <v>79</v>
      </c>
      <c r="B78" s="425" t="str">
        <f>B3</f>
        <v>Sprzęt stacjonarny</v>
      </c>
      <c r="C78" s="425"/>
      <c r="D78" s="166">
        <f>20633.68+139.98+292</f>
        <v>21065.66</v>
      </c>
    </row>
    <row r="80" spans="1:12" ht="20.100000000000001" customHeight="1">
      <c r="A80" s="441" t="s">
        <v>121</v>
      </c>
      <c r="B80" s="441"/>
      <c r="C80" s="441"/>
      <c r="D80" s="441"/>
    </row>
    <row r="81" spans="1:5" ht="20.100000000000001" customHeight="1">
      <c r="A81" s="419" t="str">
        <f>'1 - Wykaz jednostek'!B9</f>
        <v>Muzeum Regionalne w Wągrowcu</v>
      </c>
      <c r="B81" s="420"/>
      <c r="C81" s="420"/>
      <c r="D81" s="421"/>
    </row>
    <row r="82" spans="1:5" ht="20.100000000000001" customHeight="1">
      <c r="A82" s="422" t="s">
        <v>6</v>
      </c>
      <c r="B82" s="422"/>
      <c r="C82" s="422"/>
      <c r="D82" s="422"/>
    </row>
    <row r="83" spans="1:5" ht="53.25" customHeight="1">
      <c r="A83" s="434" t="str">
        <f>'1 - Wykaz jednostek'!G9</f>
        <v>W związku z remontem siedziby Muzeum Regionalnego w Wągrowcu mienie Muzeum przechowywane jest w nastepujacych miejscach: 1) Wągrowiec (62-100) ul. Dworcowa 2, 2)  Muzeum Archeologiczne w Biskupinie Biskupin17 (88-410): 3) 5 szt. kontenerów przy budynku Muzeum  ul. Opacka15.</v>
      </c>
      <c r="B83" s="434"/>
      <c r="C83" s="434"/>
      <c r="D83" s="434"/>
    </row>
    <row r="84" spans="1:5" ht="20.100000000000001" customHeight="1">
      <c r="A84" s="29" t="s">
        <v>117</v>
      </c>
      <c r="B84" s="433" t="s">
        <v>118</v>
      </c>
      <c r="C84" s="433"/>
      <c r="D84" s="34" t="s">
        <v>78</v>
      </c>
    </row>
    <row r="85" spans="1:5" ht="20.100000000000001" customHeight="1">
      <c r="A85" s="161" t="s">
        <v>79</v>
      </c>
      <c r="B85" s="425" t="str">
        <f>B3</f>
        <v>Sprzęt stacjonarny</v>
      </c>
      <c r="C85" s="425"/>
      <c r="D85" s="166">
        <f>1789.99+799</f>
        <v>2588.9899999999998</v>
      </c>
    </row>
    <row r="86" spans="1:5" ht="20.100000000000001" customHeight="1">
      <c r="A86" s="161" t="s">
        <v>80</v>
      </c>
      <c r="B86" s="425" t="str">
        <f>B4</f>
        <v>Sprzęt przenośny</v>
      </c>
      <c r="C86" s="425"/>
      <c r="D86" s="166">
        <f>62440.01-1964</f>
        <v>60476.01</v>
      </c>
    </row>
    <row r="87" spans="1:5" ht="20.100000000000001" customHeight="1">
      <c r="A87" s="161" t="s">
        <v>81</v>
      </c>
      <c r="B87" s="425" t="str">
        <f>B5</f>
        <v>Kserokopiarki, drukarki 3d</v>
      </c>
      <c r="C87" s="425"/>
      <c r="D87" s="166">
        <f>1894.2+838.86+13776</f>
        <v>16509.060000000001</v>
      </c>
    </row>
    <row r="88" spans="1:5" ht="20.100000000000001" customHeight="1">
      <c r="A88" s="128" t="s">
        <v>82</v>
      </c>
      <c r="B88" s="425" t="str">
        <f>B9</f>
        <v>Serwery</v>
      </c>
      <c r="C88" s="425"/>
      <c r="D88" s="166">
        <v>6837.57</v>
      </c>
    </row>
    <row r="89" spans="1:5" ht="20.100000000000001" customHeight="1">
      <c r="E89" s="160"/>
    </row>
    <row r="90" spans="1:5" ht="20.100000000000001" customHeight="1">
      <c r="A90" s="441" t="s">
        <v>121</v>
      </c>
      <c r="B90" s="441"/>
      <c r="C90" s="441"/>
      <c r="D90" s="441"/>
    </row>
    <row r="91" spans="1:5" ht="20.100000000000001" customHeight="1">
      <c r="A91" s="419" t="str">
        <f>'1 - Wykaz jednostek'!B10</f>
        <v xml:space="preserve">Ośrodek Sportu i Rekreacji </v>
      </c>
      <c r="B91" s="420"/>
      <c r="C91" s="420"/>
      <c r="D91" s="421"/>
    </row>
    <row r="92" spans="1:5" ht="20.100000000000001" customHeight="1">
      <c r="A92" s="422" t="s">
        <v>6</v>
      </c>
      <c r="B92" s="422"/>
      <c r="C92" s="422"/>
      <c r="D92" s="422"/>
    </row>
    <row r="93" spans="1:5" ht="20.100000000000001" customHeight="1">
      <c r="A93" s="434" t="str">
        <f>'1 - Wykaz jednostek'!G10</f>
        <v>ul. Kościuszki 59, 62-100 Wągrowiec, Teren Miasta Wągrowiec</v>
      </c>
      <c r="B93" s="434"/>
      <c r="C93" s="434"/>
      <c r="D93" s="434"/>
    </row>
    <row r="94" spans="1:5" ht="20.100000000000001" customHeight="1">
      <c r="A94" s="29" t="s">
        <v>117</v>
      </c>
      <c r="B94" s="433" t="s">
        <v>118</v>
      </c>
      <c r="C94" s="433"/>
      <c r="D94" s="34" t="s">
        <v>78</v>
      </c>
    </row>
    <row r="95" spans="1:5" ht="20.100000000000001" customHeight="1">
      <c r="A95" s="161" t="s">
        <v>79</v>
      </c>
      <c r="B95" s="425" t="str">
        <f>B3</f>
        <v>Sprzęt stacjonarny</v>
      </c>
      <c r="C95" s="425"/>
      <c r="D95" s="166">
        <f>650+813+1219.5+453+(363.65*4)+3158.85+3158.85+3158.85</f>
        <v>14066.650000000001</v>
      </c>
    </row>
    <row r="96" spans="1:5" ht="20.100000000000001" customHeight="1">
      <c r="A96" s="161" t="s">
        <v>80</v>
      </c>
      <c r="B96" s="425" t="str">
        <f>B4</f>
        <v>Sprzęt przenośny</v>
      </c>
      <c r="C96" s="425"/>
      <c r="D96" s="166">
        <f>2090.54+1650+2161.76+3028.91+716.85+370.79+2199+3253.77</f>
        <v>15471.62</v>
      </c>
    </row>
    <row r="97" spans="1:7" ht="27.75" customHeight="1">
      <c r="A97" s="128" t="s">
        <v>81</v>
      </c>
      <c r="B97" s="425" t="str">
        <f>B6</f>
        <v>Centrale telefoniczne, faksy i aparaty telefoniczne</v>
      </c>
      <c r="C97" s="425"/>
      <c r="D97" s="166">
        <f>4183.86</f>
        <v>4183.8599999999997</v>
      </c>
    </row>
    <row r="98" spans="1:7" ht="20.100000000000001" customHeight="1">
      <c r="A98" s="128" t="s">
        <v>82</v>
      </c>
      <c r="B98" s="425" t="str">
        <f>B7</f>
        <v>Monitoring, urządzenia alarmowe</v>
      </c>
      <c r="C98" s="425"/>
      <c r="D98" s="166">
        <f>1762.2</f>
        <v>1762.2</v>
      </c>
      <c r="F98" s="160"/>
    </row>
    <row r="99" spans="1:7" ht="20.100000000000001" customHeight="1">
      <c r="A99" s="128" t="s">
        <v>83</v>
      </c>
      <c r="B99" s="425" t="s">
        <v>131</v>
      </c>
      <c r="C99" s="425"/>
      <c r="D99" s="166">
        <f>1721.63</f>
        <v>1721.63</v>
      </c>
      <c r="F99" s="160"/>
    </row>
    <row r="101" spans="1:7" ht="20.100000000000001" customHeight="1">
      <c r="A101" s="441" t="s">
        <v>121</v>
      </c>
      <c r="B101" s="441"/>
      <c r="C101" s="441"/>
      <c r="D101" s="441"/>
    </row>
    <row r="102" spans="1:7" ht="20.100000000000001" customHeight="1">
      <c r="A102" s="419" t="str">
        <f>'1 - Wykaz jednostek'!B11</f>
        <v>Przedszkole Nr 1 im. Jana Brzechwy w Wągrowcu</v>
      </c>
      <c r="B102" s="420"/>
      <c r="C102" s="420"/>
      <c r="D102" s="421"/>
    </row>
    <row r="103" spans="1:7" ht="20.100000000000001" customHeight="1">
      <c r="A103" s="422" t="s">
        <v>6</v>
      </c>
      <c r="B103" s="422"/>
      <c r="C103" s="422"/>
      <c r="D103" s="422"/>
    </row>
    <row r="104" spans="1:7" ht="20.100000000000001" customHeight="1">
      <c r="A104" s="434" t="str">
        <f>'1 - Wykaz jednostek'!G11</f>
        <v>ul. Kcyńska 61, 62-100 Wągrowiec</v>
      </c>
      <c r="B104" s="434"/>
      <c r="C104" s="434"/>
      <c r="D104" s="434"/>
    </row>
    <row r="105" spans="1:7" ht="20.100000000000001" customHeight="1">
      <c r="A105" s="29" t="s">
        <v>117</v>
      </c>
      <c r="B105" s="433" t="s">
        <v>118</v>
      </c>
      <c r="C105" s="433"/>
      <c r="D105" s="34" t="s">
        <v>78</v>
      </c>
    </row>
    <row r="106" spans="1:7" ht="20.100000000000001" customHeight="1">
      <c r="A106" s="161" t="s">
        <v>79</v>
      </c>
      <c r="B106" s="425" t="str">
        <f>B3</f>
        <v>Sprzęt stacjonarny</v>
      </c>
      <c r="C106" s="425"/>
      <c r="D106" s="166">
        <f>2644.5+2167.26+8610+7779.74+7260+4440+179</f>
        <v>33080.5</v>
      </c>
    </row>
    <row r="107" spans="1:7" ht="20.100000000000001" customHeight="1">
      <c r="A107" s="161" t="s">
        <v>80</v>
      </c>
      <c r="B107" s="425" t="str">
        <f>B4</f>
        <v>Sprzęt przenośny</v>
      </c>
      <c r="C107" s="425"/>
      <c r="D107" s="166">
        <f>189.9+499.99+499.99+392.37+742.99+2699.97+179+269.97+379.99+2245.98+787.2+4920+590+339.99+339+349.99</f>
        <v>15426.33</v>
      </c>
    </row>
    <row r="108" spans="1:7" ht="20.100000000000001" customHeight="1">
      <c r="A108" s="161" t="s">
        <v>81</v>
      </c>
      <c r="B108" s="425" t="str">
        <f>B5</f>
        <v>Kserokopiarki, drukarki 3d</v>
      </c>
      <c r="C108" s="425"/>
      <c r="D108" s="166">
        <f>2275.5+749+1799</f>
        <v>4823.5</v>
      </c>
    </row>
    <row r="109" spans="1:7" ht="30.75" customHeight="1">
      <c r="A109" s="128">
        <v>4</v>
      </c>
      <c r="B109" s="425" t="str">
        <f>B6</f>
        <v>Centrale telefoniczne, faksy i aparaty telefoniczne</v>
      </c>
      <c r="C109" s="425"/>
      <c r="D109" s="166">
        <v>0</v>
      </c>
    </row>
    <row r="110" spans="1:7" ht="24.75" customHeight="1">
      <c r="A110" s="128">
        <v>5</v>
      </c>
      <c r="B110" s="425" t="str">
        <f>B7</f>
        <v>Monitoring, urządzenia alarmowe</v>
      </c>
      <c r="C110" s="425"/>
      <c r="D110" s="166">
        <f>1266.9+600.24+382.53+2399.97+800</f>
        <v>5449.6399999999994</v>
      </c>
    </row>
    <row r="111" spans="1:7" ht="20.100000000000001" customHeight="1">
      <c r="E111" s="160"/>
      <c r="G111" s="160"/>
    </row>
    <row r="112" spans="1:7" ht="20.100000000000001" customHeight="1">
      <c r="A112" s="441" t="s">
        <v>121</v>
      </c>
      <c r="B112" s="441"/>
      <c r="C112" s="441"/>
      <c r="D112" s="441"/>
    </row>
    <row r="113" spans="1:5" ht="20.100000000000001" customHeight="1">
      <c r="A113" s="419" t="str">
        <f>'1 - Wykaz jednostek'!B12</f>
        <v>Przedszkole Nr 2 w Wągrowcu im. Marii Konopnickiej</v>
      </c>
      <c r="B113" s="420"/>
      <c r="C113" s="420"/>
      <c r="D113" s="421"/>
    </row>
    <row r="114" spans="1:5" ht="20.100000000000001" customHeight="1">
      <c r="A114" s="422" t="s">
        <v>6</v>
      </c>
      <c r="B114" s="422"/>
      <c r="C114" s="422"/>
      <c r="D114" s="422"/>
    </row>
    <row r="115" spans="1:5" ht="20.100000000000001" customHeight="1">
      <c r="A115" s="434" t="str">
        <f>'1 - Wykaz jednostek'!G12</f>
        <v>ul. Powstańców Wielkopolskich, 62-100 Wągrowiec</v>
      </c>
      <c r="B115" s="434"/>
      <c r="C115" s="434"/>
      <c r="D115" s="434"/>
    </row>
    <row r="116" spans="1:5" ht="20.100000000000001" customHeight="1">
      <c r="A116" s="29" t="s">
        <v>117</v>
      </c>
      <c r="B116" s="433" t="s">
        <v>118</v>
      </c>
      <c r="C116" s="433"/>
      <c r="D116" s="34" t="s">
        <v>78</v>
      </c>
    </row>
    <row r="117" spans="1:5" ht="20.100000000000001" customHeight="1">
      <c r="A117" s="161" t="s">
        <v>79</v>
      </c>
      <c r="B117" s="425" t="str">
        <f>B3</f>
        <v>Sprzęt stacjonarny</v>
      </c>
      <c r="C117" s="425"/>
      <c r="D117" s="166">
        <f>6999+2743+379+3093+450+6999+(249*5)+750.3</f>
        <v>22658.3</v>
      </c>
    </row>
    <row r="118" spans="1:5" ht="20.100000000000001" customHeight="1">
      <c r="A118" s="161" t="s">
        <v>80</v>
      </c>
      <c r="B118" s="425" t="str">
        <f>B4</f>
        <v>Sprzęt przenośny</v>
      </c>
      <c r="C118" s="425"/>
      <c r="D118" s="166">
        <f>293.97+3190+1985+899+1699+898.99+2599+2899+1999.9+599.99+(90*7)+309+309+838+698+319+1234.99+329+1163.99+358.94</f>
        <v>23253.770000000004</v>
      </c>
    </row>
    <row r="119" spans="1:5" ht="20.100000000000001" customHeight="1">
      <c r="A119" s="161" t="s">
        <v>81</v>
      </c>
      <c r="B119" s="425" t="str">
        <f>B7</f>
        <v>Monitoring, urządzenia alarmowe</v>
      </c>
      <c r="C119" s="425"/>
      <c r="D119" s="166">
        <f>694.95+394.83+725.7+639.66+644.52+725.7</f>
        <v>3825.3599999999997</v>
      </c>
      <c r="E119" s="160"/>
    </row>
    <row r="121" spans="1:5" ht="20.100000000000001" customHeight="1">
      <c r="A121" s="441" t="s">
        <v>121</v>
      </c>
      <c r="B121" s="441"/>
      <c r="C121" s="441"/>
      <c r="D121" s="441"/>
    </row>
    <row r="122" spans="1:5" ht="20.100000000000001" customHeight="1">
      <c r="A122" s="419" t="str">
        <f>'1 - Wykaz jednostek'!B13</f>
        <v>Przedszkole Nr 3 w Wągrowcu</v>
      </c>
      <c r="B122" s="420"/>
      <c r="C122" s="420"/>
      <c r="D122" s="421"/>
    </row>
    <row r="123" spans="1:5" ht="20.100000000000001" customHeight="1">
      <c r="A123" s="422" t="s">
        <v>6</v>
      </c>
      <c r="B123" s="422"/>
      <c r="C123" s="422"/>
      <c r="D123" s="422"/>
    </row>
    <row r="124" spans="1:5" ht="20.100000000000001" customHeight="1">
      <c r="A124" s="434" t="str">
        <f>'1 - Wykaz jednostek'!G13</f>
        <v>ul. Cysterska 28, 62-100 Wągrowiec</v>
      </c>
      <c r="B124" s="434"/>
      <c r="C124" s="434"/>
      <c r="D124" s="434"/>
    </row>
    <row r="125" spans="1:5" ht="20.100000000000001" customHeight="1">
      <c r="A125" s="29" t="s">
        <v>117</v>
      </c>
      <c r="B125" s="433" t="s">
        <v>118</v>
      </c>
      <c r="C125" s="433"/>
      <c r="D125" s="34" t="s">
        <v>78</v>
      </c>
    </row>
    <row r="126" spans="1:5" ht="20.100000000000001" customHeight="1">
      <c r="A126" s="31" t="s">
        <v>79</v>
      </c>
      <c r="B126" s="423" t="str">
        <f>B22</f>
        <v>Sprzęt stacjonarny</v>
      </c>
      <c r="C126" s="423"/>
      <c r="D126" s="26">
        <f>199.99+108.9+5500+6200+1300+5300+949+3850+149.9+2059.14+2460</f>
        <v>28076.93</v>
      </c>
    </row>
    <row r="127" spans="1:5" ht="20.100000000000001" customHeight="1">
      <c r="A127" s="31" t="s">
        <v>80</v>
      </c>
      <c r="B127" s="423" t="str">
        <f>B23</f>
        <v>Sprzęt przenośny</v>
      </c>
      <c r="C127" s="423"/>
      <c r="D127" s="26">
        <f>800+299+2699+3349+469.99+3099</f>
        <v>10715.99</v>
      </c>
    </row>
    <row r="128" spans="1:5" ht="20.100000000000001" customHeight="1">
      <c r="A128" s="31" t="s">
        <v>81</v>
      </c>
      <c r="B128" s="423" t="str">
        <f>B24</f>
        <v>Kserokopiarki, drukarki 3d</v>
      </c>
      <c r="C128" s="423"/>
      <c r="D128" s="26">
        <f>3148.8</f>
        <v>3148.8</v>
      </c>
    </row>
    <row r="129" spans="1:7" ht="20.100000000000001" customHeight="1">
      <c r="A129" s="24">
        <v>4</v>
      </c>
      <c r="B129" s="423" t="str">
        <f>B7</f>
        <v>Monitoring, urządzenia alarmowe</v>
      </c>
      <c r="C129" s="423"/>
      <c r="D129" s="26">
        <f>4637.3+958.17</f>
        <v>5595.47</v>
      </c>
    </row>
    <row r="131" spans="1:7" ht="20.100000000000001" customHeight="1">
      <c r="A131" s="441" t="s">
        <v>121</v>
      </c>
      <c r="B131" s="441"/>
      <c r="C131" s="441"/>
      <c r="D131" s="441"/>
    </row>
    <row r="132" spans="1:7" ht="20.100000000000001" customHeight="1">
      <c r="A132" s="419" t="str">
        <f>'1 - Wykaz jednostek'!B14</f>
        <v>Przedszkole Nr 6 im. Czerwonego Kapturka w Wągrowcu</v>
      </c>
      <c r="B132" s="420"/>
      <c r="C132" s="420"/>
      <c r="D132" s="421"/>
    </row>
    <row r="133" spans="1:7" ht="20.100000000000001" customHeight="1">
      <c r="A133" s="422" t="s">
        <v>6</v>
      </c>
      <c r="B133" s="422"/>
      <c r="C133" s="422"/>
      <c r="D133" s="422"/>
    </row>
    <row r="134" spans="1:7" ht="20.100000000000001" customHeight="1">
      <c r="A134" s="434" t="str">
        <f>'1 - Wykaz jednostek'!G14</f>
        <v>ul. Lipowa 36, 62-100 Wągrowiec</v>
      </c>
      <c r="B134" s="434"/>
      <c r="C134" s="434"/>
      <c r="D134" s="434"/>
    </row>
    <row r="135" spans="1:7" ht="20.100000000000001" customHeight="1">
      <c r="A135" s="29" t="s">
        <v>117</v>
      </c>
      <c r="B135" s="433" t="s">
        <v>118</v>
      </c>
      <c r="C135" s="433"/>
      <c r="D135" s="34" t="s">
        <v>78</v>
      </c>
    </row>
    <row r="136" spans="1:7" ht="20.100000000000001" customHeight="1">
      <c r="A136" s="31" t="s">
        <v>79</v>
      </c>
      <c r="B136" s="423" t="str">
        <f>B3</f>
        <v>Sprzęt stacjonarny</v>
      </c>
      <c r="C136" s="423"/>
      <c r="D136" s="26">
        <f>5300+5300+427.05+427.05+744.15+409+339</f>
        <v>12946.249999999998</v>
      </c>
    </row>
    <row r="137" spans="1:7" ht="20.100000000000001" customHeight="1">
      <c r="A137" s="31" t="s">
        <v>80</v>
      </c>
      <c r="B137" s="423" t="str">
        <f t="shared" ref="B137" si="2">B4</f>
        <v>Sprzęt przenośny</v>
      </c>
      <c r="C137" s="423"/>
      <c r="D137" s="26">
        <f>2849+4233+3341+229</f>
        <v>10652</v>
      </c>
    </row>
    <row r="138" spans="1:7" ht="20.100000000000001" customHeight="1">
      <c r="A138" s="31" t="s">
        <v>81</v>
      </c>
      <c r="B138" s="423" t="str">
        <f>B7</f>
        <v>Monitoring, urządzenia alarmowe</v>
      </c>
      <c r="C138" s="423"/>
      <c r="D138" s="26">
        <f>762.6+762.6+749.07+749.07+940.95+707.25</f>
        <v>4671.54</v>
      </c>
    </row>
    <row r="139" spans="1:7" ht="20.100000000000001" customHeight="1">
      <c r="A139" s="31" t="s">
        <v>82</v>
      </c>
      <c r="B139" s="423" t="str">
        <f>B8</f>
        <v>Klimatyzatory</v>
      </c>
      <c r="C139" s="423"/>
      <c r="D139" s="26">
        <v>1199.99</v>
      </c>
      <c r="E139" s="160"/>
      <c r="G139" s="160"/>
    </row>
    <row r="141" spans="1:7" ht="20.100000000000001" customHeight="1">
      <c r="A141" s="441" t="s">
        <v>121</v>
      </c>
      <c r="B141" s="441"/>
      <c r="C141" s="441"/>
      <c r="D141" s="441"/>
    </row>
    <row r="142" spans="1:7" ht="20.100000000000001" customHeight="1">
      <c r="A142" s="419" t="str">
        <f>'1 - Wykaz jednostek'!B15</f>
        <v>Przedszkole Nr 7 "Pod Grzybkiem" w Wągrowcu</v>
      </c>
      <c r="B142" s="420"/>
      <c r="C142" s="420"/>
      <c r="D142" s="421"/>
    </row>
    <row r="143" spans="1:7" ht="20.100000000000001" customHeight="1">
      <c r="A143" s="422" t="s">
        <v>6</v>
      </c>
      <c r="B143" s="422"/>
      <c r="C143" s="422"/>
      <c r="D143" s="422"/>
    </row>
    <row r="144" spans="1:7" ht="20.100000000000001" customHeight="1">
      <c r="A144" s="434" t="str">
        <f>'1 - Wykaz jednostek'!G15</f>
        <v>ul. Libelta 12a, 62-100 Wągrowiec</v>
      </c>
      <c r="B144" s="434"/>
      <c r="C144" s="434"/>
      <c r="D144" s="434"/>
    </row>
    <row r="145" spans="1:8" ht="20.100000000000001" customHeight="1">
      <c r="A145" s="29" t="s">
        <v>117</v>
      </c>
      <c r="B145" s="433" t="s">
        <v>118</v>
      </c>
      <c r="C145" s="433"/>
      <c r="D145" s="34" t="s">
        <v>78</v>
      </c>
    </row>
    <row r="146" spans="1:8" ht="20.100000000000001" customHeight="1">
      <c r="A146" s="31" t="s">
        <v>79</v>
      </c>
      <c r="B146" s="423" t="str">
        <f>B3</f>
        <v>Sprzęt stacjonarny</v>
      </c>
      <c r="C146" s="423"/>
      <c r="D146" s="26">
        <f>1456+409+560+2500+2500+969</f>
        <v>8394</v>
      </c>
    </row>
    <row r="147" spans="1:8" ht="20.100000000000001" customHeight="1">
      <c r="A147" s="31" t="s">
        <v>80</v>
      </c>
      <c r="B147" s="423" t="str">
        <f>B4</f>
        <v>Sprzęt przenośny</v>
      </c>
      <c r="C147" s="423"/>
      <c r="D147" s="26">
        <f>249.99+2699+3538+3199+2717+4399+419+469.99+499.99+549.99+549.99+529.99+1490</f>
        <v>21310.940000000006</v>
      </c>
    </row>
    <row r="148" spans="1:8" ht="20.100000000000001" customHeight="1">
      <c r="A148" s="31" t="s">
        <v>81</v>
      </c>
      <c r="B148" s="423" t="str">
        <f>B5</f>
        <v>Kserokopiarki, drukarki 3d</v>
      </c>
      <c r="C148" s="423"/>
      <c r="D148" s="26">
        <f>1685.1+2499</f>
        <v>4184.1000000000004</v>
      </c>
    </row>
    <row r="149" spans="1:8" ht="20.100000000000001" customHeight="1">
      <c r="A149" s="24">
        <v>5</v>
      </c>
      <c r="B149" s="423" t="str">
        <f>B7</f>
        <v>Monitoring, urządzenia alarmowe</v>
      </c>
      <c r="C149" s="423"/>
      <c r="D149" s="26">
        <f>76114.86</f>
        <v>76114.86</v>
      </c>
    </row>
    <row r="150" spans="1:8" ht="20.100000000000001" customHeight="1">
      <c r="G150" s="160"/>
    </row>
    <row r="151" spans="1:8" ht="20.100000000000001" customHeight="1">
      <c r="A151" s="441" t="s">
        <v>121</v>
      </c>
      <c r="B151" s="441"/>
      <c r="C151" s="441"/>
      <c r="D151" s="441"/>
    </row>
    <row r="152" spans="1:8" ht="20.100000000000001" customHeight="1">
      <c r="A152" s="419" t="str">
        <f>'1 - Wykaz jednostek'!B16</f>
        <v>Szkoła Podstawowa Nr 2 im. Cystersów Wągrowieckich</v>
      </c>
      <c r="B152" s="420"/>
      <c r="C152" s="420"/>
      <c r="D152" s="421"/>
    </row>
    <row r="153" spans="1:8" ht="20.100000000000001" customHeight="1">
      <c r="A153" s="422" t="s">
        <v>6</v>
      </c>
      <c r="B153" s="422"/>
      <c r="C153" s="422"/>
      <c r="D153" s="422"/>
    </row>
    <row r="154" spans="1:8" ht="20.100000000000001" customHeight="1">
      <c r="A154" s="434" t="str">
        <f>'1 - Wykaz jednostek'!G16</f>
        <v>ul. Krótka 4, 62-100 Wągrowiec</v>
      </c>
      <c r="B154" s="434"/>
      <c r="C154" s="434"/>
      <c r="D154" s="434"/>
    </row>
    <row r="155" spans="1:8" ht="20.100000000000001" customHeight="1">
      <c r="A155" s="29" t="s">
        <v>117</v>
      </c>
      <c r="B155" s="433" t="s">
        <v>118</v>
      </c>
      <c r="C155" s="433"/>
      <c r="D155" s="34" t="s">
        <v>78</v>
      </c>
    </row>
    <row r="156" spans="1:8" ht="20.100000000000001" customHeight="1">
      <c r="A156" s="161" t="s">
        <v>79</v>
      </c>
      <c r="B156" s="425" t="str">
        <f>B3</f>
        <v>Sprzęt stacjonarny</v>
      </c>
      <c r="C156" s="425"/>
      <c r="D156" s="166">
        <f>6000+7915+7915+8883+430+98+5666+5666+5666+5499+(2750*4)+442.51+885+354.24+(3516.87*4)+559.55+2980+608</f>
        <v>84634.780000000013</v>
      </c>
    </row>
    <row r="157" spans="1:8" ht="20.100000000000001" customHeight="1">
      <c r="A157" s="161" t="s">
        <v>80</v>
      </c>
      <c r="B157" s="425" t="str">
        <f t="shared" ref="B157:B158" si="3">B4</f>
        <v>Sprzęt przenośny</v>
      </c>
      <c r="C157" s="425"/>
      <c r="D157" s="166">
        <f>3800+3075+1937.25+307.5+6642+1230+47970+7995+2396+2396+2435+38960+(7*2396)+139.99+139.99+350.99+350.99+(13*2827.77)+608+1400+489.97+499.97+1400+19600+2299.99+1499.99+1499.99+1139.05</f>
        <v>204095.67999999993</v>
      </c>
    </row>
    <row r="158" spans="1:8" ht="20.100000000000001" customHeight="1">
      <c r="A158" s="161" t="s">
        <v>81</v>
      </c>
      <c r="B158" s="425" t="str">
        <f t="shared" si="3"/>
        <v>Kserokopiarki, drukarki 3d</v>
      </c>
      <c r="C158" s="425"/>
      <c r="D158" s="166">
        <v>40590</v>
      </c>
    </row>
    <row r="159" spans="1:8" ht="20.100000000000001" customHeight="1">
      <c r="F159" s="160"/>
      <c r="H159" s="160"/>
    </row>
    <row r="160" spans="1:8" ht="20.100000000000001" customHeight="1">
      <c r="A160" s="441" t="s">
        <v>121</v>
      </c>
      <c r="B160" s="441"/>
      <c r="C160" s="441"/>
      <c r="D160" s="441"/>
    </row>
    <row r="161" spans="1:8" ht="20.100000000000001" customHeight="1">
      <c r="A161" s="419" t="str">
        <f>'1 - Wykaz jednostek'!B17</f>
        <v>Szkoła Podstawowa Nr 3 im. Mikołaja Kopernika</v>
      </c>
      <c r="B161" s="420"/>
      <c r="C161" s="420"/>
      <c r="D161" s="421"/>
    </row>
    <row r="162" spans="1:8" ht="20.100000000000001" customHeight="1">
      <c r="A162" s="422" t="s">
        <v>6</v>
      </c>
      <c r="B162" s="422"/>
      <c r="C162" s="422"/>
      <c r="D162" s="422"/>
    </row>
    <row r="163" spans="1:8" ht="30" customHeight="1">
      <c r="A163" s="434" t="str">
        <f>'1 - Wykaz jednostek'!G17</f>
        <v>ul. Klasztorna 19, 62-100 Wągrowiec 
ul. Letnia 1, 62-100 Wągrowiec</v>
      </c>
      <c r="B163" s="434"/>
      <c r="C163" s="434"/>
      <c r="D163" s="434"/>
    </row>
    <row r="164" spans="1:8" ht="20.100000000000001" customHeight="1">
      <c r="A164" s="29" t="s">
        <v>117</v>
      </c>
      <c r="B164" s="433" t="s">
        <v>118</v>
      </c>
      <c r="C164" s="433"/>
      <c r="D164" s="34" t="s">
        <v>78</v>
      </c>
    </row>
    <row r="165" spans="1:8" ht="20.100000000000001" customHeight="1">
      <c r="A165" s="161" t="s">
        <v>79</v>
      </c>
      <c r="B165" s="425" t="str">
        <f>B3</f>
        <v>Sprzęt stacjonarny</v>
      </c>
      <c r="C165" s="425"/>
      <c r="D165" s="166">
        <f>450+12796+1700+5500+14395.5+639+33108.4+1107+2351.76+2776.11+800+1205.4+7200+1198+13079.08+14632.52+959</f>
        <v>113897.76999999999</v>
      </c>
    </row>
    <row r="166" spans="1:8" ht="20.100000000000001" customHeight="1">
      <c r="A166" s="161" t="s">
        <v>80</v>
      </c>
      <c r="B166" s="425" t="str">
        <f t="shared" ref="B166:B167" si="4">B4</f>
        <v>Sprzęt przenośny</v>
      </c>
      <c r="C166" s="425"/>
      <c r="D166" s="166">
        <f>1998+2799+2499+2190+3249+9225+3600+3200+4090+14376+61120+5499+4182.02+1200+1487+1968+150+4000+1400+45395.61+169.99+129.99+7221.33+7798+7999.8+5043.7+3560+5785.68+1499.99+4000+14610</f>
        <v>231446.10999999996</v>
      </c>
    </row>
    <row r="167" spans="1:8" ht="20.100000000000001" customHeight="1">
      <c r="A167" s="161" t="s">
        <v>81</v>
      </c>
      <c r="B167" s="425" t="str">
        <f t="shared" si="4"/>
        <v>Kserokopiarki, drukarki 3d</v>
      </c>
      <c r="C167" s="425"/>
      <c r="D167" s="166">
        <f>800+6150+19352.2</f>
        <v>26302.2</v>
      </c>
      <c r="F167" s="160"/>
      <c r="H167" s="160"/>
    </row>
    <row r="169" spans="1:8" ht="20.100000000000001" customHeight="1">
      <c r="A169" s="441" t="s">
        <v>121</v>
      </c>
      <c r="B169" s="441"/>
      <c r="C169" s="441"/>
      <c r="D169" s="441"/>
    </row>
    <row r="170" spans="1:8" ht="20.100000000000001" customHeight="1">
      <c r="A170" s="419" t="str">
        <f>'1 - Wykaz jednostek'!B18</f>
        <v>Szkoła Podstawowa Nr 4 im. Marii Skłodowskiej-Curie</v>
      </c>
      <c r="B170" s="420"/>
      <c r="C170" s="420"/>
      <c r="D170" s="421"/>
    </row>
    <row r="171" spans="1:8" ht="20.100000000000001" customHeight="1">
      <c r="A171" s="422" t="s">
        <v>6</v>
      </c>
      <c r="B171" s="422"/>
      <c r="C171" s="422"/>
      <c r="D171" s="422"/>
    </row>
    <row r="172" spans="1:8" ht="20.100000000000001" customHeight="1">
      <c r="A172" s="434" t="str">
        <f>'1 - Wykaz jednostek'!G18</f>
        <v>ul. Reja 10, 62-100 Wągrowiec</v>
      </c>
      <c r="B172" s="434"/>
      <c r="C172" s="434"/>
      <c r="D172" s="434"/>
    </row>
    <row r="173" spans="1:8" ht="20.100000000000001" customHeight="1">
      <c r="A173" s="29" t="s">
        <v>117</v>
      </c>
      <c r="B173" s="433" t="s">
        <v>118</v>
      </c>
      <c r="C173" s="433"/>
      <c r="D173" s="34" t="s">
        <v>78</v>
      </c>
    </row>
    <row r="174" spans="1:8" ht="20.100000000000001" customHeight="1">
      <c r="A174" s="161" t="s">
        <v>79</v>
      </c>
      <c r="B174" s="425" t="str">
        <f>B3</f>
        <v>Sprzęt stacjonarny</v>
      </c>
      <c r="C174" s="425"/>
      <c r="D174" s="166">
        <f>898+13125+437+2892.96+6348+4375+13125+357+650+544.4+860+1130+1020+17811+6880+8170+13530+15990+37760+9750+15000+5000+396.6+66845</f>
        <v>242894.96</v>
      </c>
    </row>
    <row r="175" spans="1:8" ht="20.100000000000001" customHeight="1">
      <c r="A175" s="161" t="s">
        <v>80</v>
      </c>
      <c r="B175" s="425" t="str">
        <f t="shared" ref="B175:B176" si="5">B4</f>
        <v>Sprzęt przenośny</v>
      </c>
      <c r="C175" s="425"/>
      <c r="D175" s="166">
        <f>3149+2578+1768.44+15252+5904+4793.11+6756+4620+6790+4338+999.85+1799.99+399+1499.99+1843+13250+7300+1650+3100+2396+24350+1987+2994+6440+30381+1230+14760+1845+12117+1691.15+2998.99+7872+6865.23+5846.96</f>
        <v>211564.71</v>
      </c>
    </row>
    <row r="176" spans="1:8" ht="20.100000000000001" customHeight="1">
      <c r="A176" s="161" t="s">
        <v>81</v>
      </c>
      <c r="B176" s="425" t="str">
        <f t="shared" si="5"/>
        <v>Kserokopiarki, drukarki 3d</v>
      </c>
      <c r="C176" s="425"/>
      <c r="D176" s="166">
        <f>1788+869+984+1230+15400+1476</f>
        <v>21747</v>
      </c>
      <c r="F176" s="160"/>
      <c r="H176" s="160"/>
    </row>
    <row r="178" spans="1:4" ht="20.100000000000001" customHeight="1">
      <c r="A178" s="441" t="s">
        <v>121</v>
      </c>
      <c r="B178" s="441"/>
      <c r="C178" s="441"/>
      <c r="D178" s="441"/>
    </row>
    <row r="179" spans="1:4" ht="25.5" customHeight="1">
      <c r="A179" s="419" t="str">
        <f>'1 - Wykaz jednostek'!B19</f>
        <v xml:space="preserve">Wielkopolskie Stowarzyszenie  Na Rzecz Chorych Niepełnosprawnych  i Ich Rodzin "Rehabilitacja" </v>
      </c>
      <c r="B179" s="420"/>
      <c r="C179" s="420"/>
      <c r="D179" s="421"/>
    </row>
    <row r="180" spans="1:4" ht="20.100000000000001" customHeight="1">
      <c r="A180" s="422" t="s">
        <v>6</v>
      </c>
      <c r="B180" s="422"/>
      <c r="C180" s="422"/>
      <c r="D180" s="422"/>
    </row>
    <row r="181" spans="1:4" ht="20.100000000000001" customHeight="1">
      <c r="A181" s="434" t="str">
        <f>'1 - Wykaz jednostek'!G19</f>
        <v>ul. Piaskowa 6, 62-100 Wągrowiec</v>
      </c>
      <c r="B181" s="434"/>
      <c r="C181" s="434"/>
      <c r="D181" s="434"/>
    </row>
    <row r="182" spans="1:4" ht="20.100000000000001" customHeight="1">
      <c r="A182" s="29" t="s">
        <v>117</v>
      </c>
      <c r="B182" s="433" t="s">
        <v>118</v>
      </c>
      <c r="C182" s="433"/>
      <c r="D182" s="34" t="s">
        <v>78</v>
      </c>
    </row>
    <row r="183" spans="1:4" ht="20.100000000000001" customHeight="1">
      <c r="A183" s="31" t="s">
        <v>79</v>
      </c>
      <c r="B183" s="423" t="str">
        <f>B4</f>
        <v>Sprzęt przenośny</v>
      </c>
      <c r="C183" s="423"/>
      <c r="D183" s="26">
        <v>20000</v>
      </c>
    </row>
    <row r="185" spans="1:4" ht="20.100000000000001" customHeight="1">
      <c r="A185" s="441" t="s">
        <v>121</v>
      </c>
      <c r="B185" s="441"/>
      <c r="C185" s="441"/>
      <c r="D185" s="441"/>
    </row>
    <row r="186" spans="1:4" ht="20.100000000000001" customHeight="1">
      <c r="A186" s="419" t="str">
        <f>'1 - Wykaz jednostek'!B20</f>
        <v>Ochotnicza Straż Pożarna w Wągrowcu</v>
      </c>
      <c r="B186" s="420"/>
      <c r="C186" s="420"/>
      <c r="D186" s="421"/>
    </row>
    <row r="187" spans="1:4" ht="20.100000000000001" customHeight="1">
      <c r="A187" s="422" t="s">
        <v>6</v>
      </c>
      <c r="B187" s="422"/>
      <c r="C187" s="422"/>
      <c r="D187" s="422"/>
    </row>
    <row r="188" spans="1:4" ht="20.100000000000001" customHeight="1">
      <c r="A188" s="434" t="str">
        <f>'1 - Wykaz jednostek'!G20</f>
        <v>ul. Powstańców Wielkopolskich 31A, 62-100 Wagrowiec, teren Miasta Wągrowiec</v>
      </c>
      <c r="B188" s="434"/>
      <c r="C188" s="434"/>
      <c r="D188" s="434"/>
    </row>
    <row r="189" spans="1:4" ht="20.100000000000001" customHeight="1">
      <c r="A189" s="29" t="s">
        <v>117</v>
      </c>
      <c r="B189" s="433" t="s">
        <v>118</v>
      </c>
      <c r="C189" s="433"/>
      <c r="D189" s="34" t="s">
        <v>78</v>
      </c>
    </row>
    <row r="190" spans="1:4" ht="20.100000000000001" customHeight="1">
      <c r="A190" s="161" t="s">
        <v>79</v>
      </c>
      <c r="B190" s="425" t="str">
        <f>B3</f>
        <v>Sprzęt stacjonarny</v>
      </c>
      <c r="C190" s="425"/>
      <c r="D190" s="166">
        <v>40000</v>
      </c>
    </row>
    <row r="191" spans="1:4" ht="20.100000000000001" customHeight="1">
      <c r="A191" s="161" t="s">
        <v>80</v>
      </c>
      <c r="B191" s="425" t="str">
        <f t="shared" ref="B191:B192" si="6">B4</f>
        <v>Sprzęt przenośny</v>
      </c>
      <c r="C191" s="425"/>
      <c r="D191" s="166">
        <v>3500</v>
      </c>
    </row>
    <row r="192" spans="1:4" ht="20.100000000000001" customHeight="1">
      <c r="A192" s="161" t="s">
        <v>81</v>
      </c>
      <c r="B192" s="425" t="str">
        <f t="shared" si="6"/>
        <v>Kserokopiarki, drukarki 3d</v>
      </c>
      <c r="C192" s="425"/>
      <c r="D192" s="166">
        <v>2000</v>
      </c>
    </row>
    <row r="194" spans="1:6" ht="20.100000000000001" customHeight="1">
      <c r="A194" s="441" t="s">
        <v>121</v>
      </c>
      <c r="B194" s="441"/>
      <c r="C194" s="441"/>
      <c r="D194" s="441"/>
    </row>
    <row r="195" spans="1:6" ht="20.100000000000001" customHeight="1">
      <c r="A195" s="419" t="str">
        <f>'1 - Wykaz jednostek'!B21</f>
        <v>Centrum Usług Wspólnych</v>
      </c>
      <c r="B195" s="420"/>
      <c r="C195" s="420"/>
      <c r="D195" s="421"/>
    </row>
    <row r="196" spans="1:6" ht="20.100000000000001" customHeight="1">
      <c r="A196" s="422" t="s">
        <v>6</v>
      </c>
      <c r="B196" s="422"/>
      <c r="C196" s="422"/>
      <c r="D196" s="422"/>
    </row>
    <row r="197" spans="1:6" ht="20.100000000000001" customHeight="1">
      <c r="A197" s="434" t="str">
        <f>'1 - Wykaz jednostek'!G21</f>
        <v>ul. Dworcowa 2, 62-100 Wągrowiec</v>
      </c>
      <c r="B197" s="434"/>
      <c r="C197" s="434"/>
      <c r="D197" s="434"/>
    </row>
    <row r="198" spans="1:6" ht="20.100000000000001" customHeight="1">
      <c r="A198" s="29" t="s">
        <v>117</v>
      </c>
      <c r="B198" s="433" t="s">
        <v>118</v>
      </c>
      <c r="C198" s="433"/>
      <c r="D198" s="34" t="s">
        <v>78</v>
      </c>
    </row>
    <row r="199" spans="1:6" ht="20.100000000000001" customHeight="1">
      <c r="A199" s="31" t="s">
        <v>79</v>
      </c>
      <c r="B199" s="423" t="str">
        <f>B3</f>
        <v>Sprzęt stacjonarny</v>
      </c>
      <c r="C199" s="423"/>
      <c r="D199" s="26">
        <f>1660.5+2023+2873+3421+4476+339+599+2899+315+899+699+2750+419</f>
        <v>23372.5</v>
      </c>
    </row>
    <row r="200" spans="1:6" ht="20.100000000000001" customHeight="1">
      <c r="A200" s="31" t="s">
        <v>80</v>
      </c>
      <c r="B200" s="423" t="str">
        <f>B4</f>
        <v>Sprzęt przenośny</v>
      </c>
      <c r="C200" s="423"/>
      <c r="D200" s="26">
        <f>249+2700+2849+458.99+458.99+4199</f>
        <v>10914.98</v>
      </c>
    </row>
    <row r="201" spans="1:6" ht="20.100000000000001" customHeight="1">
      <c r="A201" s="31" t="s">
        <v>81</v>
      </c>
      <c r="B201" s="423" t="str">
        <f>B8</f>
        <v>Klimatyzatory</v>
      </c>
      <c r="C201" s="423"/>
      <c r="D201" s="26">
        <v>3250</v>
      </c>
    </row>
    <row r="202" spans="1:6" ht="20.100000000000001" customHeight="1">
      <c r="F202" s="160"/>
    </row>
    <row r="203" spans="1:6" ht="20.100000000000001" customHeight="1">
      <c r="A203" s="419" t="str">
        <f>'1 - Wykaz jednostek'!B22</f>
        <v>Żłobek Miejski nr 1 w Wągrowcu</v>
      </c>
      <c r="B203" s="420"/>
      <c r="C203" s="420"/>
      <c r="D203" s="421"/>
    </row>
    <row r="204" spans="1:6" ht="20.100000000000001" customHeight="1">
      <c r="A204" s="422" t="s">
        <v>6</v>
      </c>
      <c r="B204" s="422"/>
      <c r="C204" s="422"/>
      <c r="D204" s="422"/>
    </row>
    <row r="205" spans="1:6" ht="20.100000000000001" customHeight="1">
      <c r="A205" s="434" t="str">
        <f>'1 - Wykaz jednostek'!G22</f>
        <v>UL. STANISŁAWA MIKOŁAJCZYKA 25, 62-100 WĄGROWIEC</v>
      </c>
      <c r="B205" s="434"/>
      <c r="C205" s="434"/>
      <c r="D205" s="434"/>
    </row>
    <row r="206" spans="1:6" ht="20.100000000000001" customHeight="1">
      <c r="A206" s="29" t="s">
        <v>117</v>
      </c>
      <c r="B206" s="433" t="s">
        <v>118</v>
      </c>
      <c r="C206" s="433"/>
      <c r="D206" s="34" t="s">
        <v>78</v>
      </c>
    </row>
    <row r="207" spans="1:6" ht="20.100000000000001" customHeight="1">
      <c r="A207" s="31" t="s">
        <v>79</v>
      </c>
      <c r="B207" s="423" t="str">
        <f>B3</f>
        <v>Sprzęt stacjonarny</v>
      </c>
      <c r="C207" s="423"/>
      <c r="D207" s="26">
        <f>579+978+799</f>
        <v>2356</v>
      </c>
    </row>
    <row r="208" spans="1:6" ht="20.100000000000001" customHeight="1">
      <c r="A208" s="31" t="s">
        <v>80</v>
      </c>
      <c r="B208" s="423" t="str">
        <f>B4</f>
        <v>Sprzęt przenośny</v>
      </c>
      <c r="C208" s="423"/>
      <c r="D208" s="26">
        <f>558+1038+529+79+79+79+395.17+598+576+109.99</f>
        <v>4041.16</v>
      </c>
    </row>
    <row r="209" spans="1:6" ht="20.100000000000001" customHeight="1">
      <c r="A209" s="31" t="s">
        <v>81</v>
      </c>
      <c r="B209" s="423" t="str">
        <f>B8</f>
        <v>Klimatyzatory</v>
      </c>
      <c r="C209" s="423"/>
      <c r="D209" s="26">
        <f>718+1199</f>
        <v>1917</v>
      </c>
    </row>
    <row r="210" spans="1:6" ht="20.100000000000001" customHeight="1">
      <c r="A210" s="31" t="s">
        <v>82</v>
      </c>
      <c r="B210" s="423" t="str">
        <f>B9</f>
        <v>Serwery</v>
      </c>
      <c r="C210" s="423"/>
      <c r="D210" s="26">
        <v>1049</v>
      </c>
    </row>
    <row r="211" spans="1:6" ht="20.100000000000001" customHeight="1">
      <c r="F211" s="160"/>
    </row>
  </sheetData>
  <mergeCells count="189">
    <mergeCell ref="B209:C209"/>
    <mergeCell ref="A203:D203"/>
    <mergeCell ref="A204:D204"/>
    <mergeCell ref="A205:D205"/>
    <mergeCell ref="B206:C206"/>
    <mergeCell ref="B207:C207"/>
    <mergeCell ref="B208:C208"/>
    <mergeCell ref="A196:D196"/>
    <mergeCell ref="A197:D197"/>
    <mergeCell ref="B198:C198"/>
    <mergeCell ref="B199:C199"/>
    <mergeCell ref="B200:C200"/>
    <mergeCell ref="B201:C201"/>
    <mergeCell ref="B189:C189"/>
    <mergeCell ref="B190:C190"/>
    <mergeCell ref="B191:C191"/>
    <mergeCell ref="B192:C192"/>
    <mergeCell ref="A194:D194"/>
    <mergeCell ref="A195:D195"/>
    <mergeCell ref="A185:D185"/>
    <mergeCell ref="A186:D186"/>
    <mergeCell ref="A187:D187"/>
    <mergeCell ref="A188:D188"/>
    <mergeCell ref="A178:D178"/>
    <mergeCell ref="A179:D179"/>
    <mergeCell ref="A180:D180"/>
    <mergeCell ref="A181:D181"/>
    <mergeCell ref="B182:C182"/>
    <mergeCell ref="B183:C183"/>
    <mergeCell ref="A171:D171"/>
    <mergeCell ref="A172:D172"/>
    <mergeCell ref="B173:C173"/>
    <mergeCell ref="B174:C174"/>
    <mergeCell ref="B175:C175"/>
    <mergeCell ref="B176:C176"/>
    <mergeCell ref="B164:C164"/>
    <mergeCell ref="B165:C165"/>
    <mergeCell ref="B166:C166"/>
    <mergeCell ref="B167:C167"/>
    <mergeCell ref="A169:D169"/>
    <mergeCell ref="A170:D170"/>
    <mergeCell ref="A160:D160"/>
    <mergeCell ref="A161:D161"/>
    <mergeCell ref="A162:D162"/>
    <mergeCell ref="A163:D163"/>
    <mergeCell ref="A153:D153"/>
    <mergeCell ref="A154:D154"/>
    <mergeCell ref="B155:C155"/>
    <mergeCell ref="B156:C156"/>
    <mergeCell ref="B157:C157"/>
    <mergeCell ref="B158:C158"/>
    <mergeCell ref="B147:C147"/>
    <mergeCell ref="B148:C148"/>
    <mergeCell ref="B149:C149"/>
    <mergeCell ref="A151:D151"/>
    <mergeCell ref="A152:D152"/>
    <mergeCell ref="A141:D141"/>
    <mergeCell ref="A142:D142"/>
    <mergeCell ref="A143:D143"/>
    <mergeCell ref="A144:D144"/>
    <mergeCell ref="B145:C145"/>
    <mergeCell ref="B146:C146"/>
    <mergeCell ref="B136:C136"/>
    <mergeCell ref="B137:C137"/>
    <mergeCell ref="B138:C138"/>
    <mergeCell ref="B139:C139"/>
    <mergeCell ref="B129:C129"/>
    <mergeCell ref="A131:D131"/>
    <mergeCell ref="A132:D132"/>
    <mergeCell ref="A133:D133"/>
    <mergeCell ref="A134:D134"/>
    <mergeCell ref="B135:C135"/>
    <mergeCell ref="A124:D124"/>
    <mergeCell ref="B125:C125"/>
    <mergeCell ref="B126:C126"/>
    <mergeCell ref="B127:C127"/>
    <mergeCell ref="B128:C128"/>
    <mergeCell ref="B119:C119"/>
    <mergeCell ref="A121:D121"/>
    <mergeCell ref="A122:D122"/>
    <mergeCell ref="A123:D123"/>
    <mergeCell ref="A113:D113"/>
    <mergeCell ref="A114:D114"/>
    <mergeCell ref="A115:D115"/>
    <mergeCell ref="B116:C116"/>
    <mergeCell ref="B117:C117"/>
    <mergeCell ref="B118:C118"/>
    <mergeCell ref="B106:C106"/>
    <mergeCell ref="B107:C107"/>
    <mergeCell ref="B108:C108"/>
    <mergeCell ref="B109:C109"/>
    <mergeCell ref="B110:C110"/>
    <mergeCell ref="A112:D112"/>
    <mergeCell ref="B98:C98"/>
    <mergeCell ref="A101:D101"/>
    <mergeCell ref="A102:D102"/>
    <mergeCell ref="A103:D103"/>
    <mergeCell ref="A104:D104"/>
    <mergeCell ref="B105:C105"/>
    <mergeCell ref="B99:C99"/>
    <mergeCell ref="A93:D93"/>
    <mergeCell ref="B94:C94"/>
    <mergeCell ref="B95:C95"/>
    <mergeCell ref="B96:C96"/>
    <mergeCell ref="B97:C97"/>
    <mergeCell ref="B87:C87"/>
    <mergeCell ref="B88:C88"/>
    <mergeCell ref="A90:D90"/>
    <mergeCell ref="A91:D91"/>
    <mergeCell ref="A92:D92"/>
    <mergeCell ref="A81:D81"/>
    <mergeCell ref="A82:D82"/>
    <mergeCell ref="A83:D83"/>
    <mergeCell ref="B84:C84"/>
    <mergeCell ref="B85:C85"/>
    <mergeCell ref="B86:C86"/>
    <mergeCell ref="B78:C78"/>
    <mergeCell ref="A80:D80"/>
    <mergeCell ref="A73:D73"/>
    <mergeCell ref="A74:D74"/>
    <mergeCell ref="A75:D75"/>
    <mergeCell ref="A76:D76"/>
    <mergeCell ref="B77:C77"/>
    <mergeCell ref="B67:C67"/>
    <mergeCell ref="B68:C68"/>
    <mergeCell ref="B69:C69"/>
    <mergeCell ref="B71:C71"/>
    <mergeCell ref="B60:C60"/>
    <mergeCell ref="B61:C61"/>
    <mergeCell ref="A63:D63"/>
    <mergeCell ref="A64:D64"/>
    <mergeCell ref="A65:D65"/>
    <mergeCell ref="A66:D66"/>
    <mergeCell ref="B70:C70"/>
    <mergeCell ref="B54:C54"/>
    <mergeCell ref="B55:C55"/>
    <mergeCell ref="B56:C56"/>
    <mergeCell ref="B57:C57"/>
    <mergeCell ref="B58:C58"/>
    <mergeCell ref="B59:C59"/>
    <mergeCell ref="A49:D49"/>
    <mergeCell ref="A50:D50"/>
    <mergeCell ref="A51:D51"/>
    <mergeCell ref="A52:D52"/>
    <mergeCell ref="B53:C53"/>
    <mergeCell ref="A30:D30"/>
    <mergeCell ref="A31:D31"/>
    <mergeCell ref="A42:D42"/>
    <mergeCell ref="A43:D43"/>
    <mergeCell ref="B44:C44"/>
    <mergeCell ref="B45:C45"/>
    <mergeCell ref="B46:C46"/>
    <mergeCell ref="B47:C47"/>
    <mergeCell ref="B38:C38"/>
    <mergeCell ref="A40:D40"/>
    <mergeCell ref="A41:D41"/>
    <mergeCell ref="B2:C2"/>
    <mergeCell ref="A1:D1"/>
    <mergeCell ref="B3:C3"/>
    <mergeCell ref="B4:C4"/>
    <mergeCell ref="B5:C5"/>
    <mergeCell ref="B6:C6"/>
    <mergeCell ref="B7:C7"/>
    <mergeCell ref="B8:C8"/>
    <mergeCell ref="B9:C9"/>
    <mergeCell ref="B210:C210"/>
    <mergeCell ref="B10:C10"/>
    <mergeCell ref="A11:D11"/>
    <mergeCell ref="B12:C12"/>
    <mergeCell ref="B23:C23"/>
    <mergeCell ref="B24:C24"/>
    <mergeCell ref="B25:C25"/>
    <mergeCell ref="B26:C26"/>
    <mergeCell ref="A17:D17"/>
    <mergeCell ref="A18:D18"/>
    <mergeCell ref="A19:D19"/>
    <mergeCell ref="A20:D20"/>
    <mergeCell ref="B21:C21"/>
    <mergeCell ref="B22:C22"/>
    <mergeCell ref="A32:D32"/>
    <mergeCell ref="A33:D33"/>
    <mergeCell ref="B34:C34"/>
    <mergeCell ref="B35:C35"/>
    <mergeCell ref="B36:C36"/>
    <mergeCell ref="B37:C37"/>
    <mergeCell ref="B13:C13"/>
    <mergeCell ref="B14:C14"/>
    <mergeCell ref="B27:C27"/>
    <mergeCell ref="B28:C28"/>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H242"/>
  <sheetViews>
    <sheetView workbookViewId="0">
      <pane ySplit="1" topLeftCell="A146" activePane="bottomLeft" state="frozen"/>
      <selection activeCell="G1" sqref="G1"/>
      <selection pane="bottomLeft" activeCell="G125" sqref="G125"/>
    </sheetView>
  </sheetViews>
  <sheetFormatPr defaultRowHeight="15"/>
  <cols>
    <col min="1" max="1" width="22.85546875" style="124" customWidth="1"/>
    <col min="2" max="2" width="34.5703125" customWidth="1"/>
    <col min="3" max="3" width="23.5703125" style="1" customWidth="1"/>
    <col min="4" max="4" width="12.28515625" customWidth="1"/>
    <col min="5" max="5" width="18.5703125" style="6" customWidth="1"/>
    <col min="6" max="6" width="12.5703125" style="15" customWidth="1"/>
    <col min="7" max="7" width="19.5703125" customWidth="1"/>
    <col min="8" max="8" width="23" customWidth="1"/>
    <col min="9" max="9" width="25" customWidth="1"/>
    <col min="10" max="10" width="22.42578125" customWidth="1"/>
    <col min="11" max="11" width="18" style="19" customWidth="1"/>
    <col min="12" max="12" width="45.140625" style="1" customWidth="1"/>
    <col min="13" max="13" width="14.140625" style="20" customWidth="1"/>
    <col min="14" max="14" width="11.140625" style="19" customWidth="1"/>
    <col min="15" max="15" width="13.140625" style="19" customWidth="1"/>
    <col min="16" max="16" width="11.85546875" style="21" customWidth="1"/>
    <col min="17" max="17" width="20.7109375" style="19" customWidth="1"/>
    <col min="18" max="21" width="9.140625" style="19"/>
  </cols>
  <sheetData>
    <row r="1" spans="1:21" s="14" customFormat="1" ht="69.95" customHeight="1" thickBot="1">
      <c r="A1" s="204" t="s">
        <v>139</v>
      </c>
      <c r="B1" s="174" t="s">
        <v>140</v>
      </c>
      <c r="C1" s="174" t="s">
        <v>141</v>
      </c>
      <c r="D1" s="174" t="s">
        <v>142</v>
      </c>
      <c r="E1" s="174" t="s">
        <v>143</v>
      </c>
      <c r="F1" s="178" t="s">
        <v>672</v>
      </c>
      <c r="G1" s="175" t="s">
        <v>78</v>
      </c>
      <c r="H1" s="174" t="s">
        <v>144</v>
      </c>
      <c r="I1" s="174" t="s">
        <v>145</v>
      </c>
      <c r="J1" s="174" t="s">
        <v>146</v>
      </c>
      <c r="K1" s="174" t="s">
        <v>147</v>
      </c>
      <c r="L1" s="177" t="s">
        <v>148</v>
      </c>
      <c r="M1" s="473" t="s">
        <v>149</v>
      </c>
      <c r="N1" s="474"/>
      <c r="O1" s="474"/>
      <c r="P1" s="475"/>
      <c r="Q1" s="176" t="s">
        <v>150</v>
      </c>
      <c r="R1" s="17"/>
      <c r="S1" s="17"/>
      <c r="T1" s="17"/>
      <c r="U1" s="17"/>
    </row>
    <row r="2" spans="1:21" ht="15" customHeight="1">
      <c r="A2" s="479" t="str">
        <f>'1 - Wykaz jednostek'!B2</f>
        <v>Urząd Miejski w Wągrowcu (w ramach mienia Urzędu Miasta w Wągrowcu ubezpieczone jest mienie Zakładu Gospodarki Mieszkaniowej w Wągrowcu)</v>
      </c>
      <c r="B2" s="468" t="s">
        <v>151</v>
      </c>
      <c r="C2" s="463" t="s">
        <v>656</v>
      </c>
      <c r="D2" s="468" t="s">
        <v>152</v>
      </c>
      <c r="E2" s="468">
        <v>1950</v>
      </c>
      <c r="F2" s="471">
        <v>64.52</v>
      </c>
      <c r="G2" s="472">
        <v>387120</v>
      </c>
      <c r="H2" s="468" t="s">
        <v>153</v>
      </c>
      <c r="I2" s="468" t="s">
        <v>152</v>
      </c>
      <c r="J2" s="468" t="s">
        <v>154</v>
      </c>
      <c r="K2" s="468" t="s">
        <v>154</v>
      </c>
      <c r="L2" s="470"/>
      <c r="M2" s="476" t="s">
        <v>155</v>
      </c>
      <c r="N2" s="468" t="s">
        <v>156</v>
      </c>
      <c r="O2" s="468" t="s">
        <v>157</v>
      </c>
      <c r="P2" s="477" t="s">
        <v>158</v>
      </c>
      <c r="Q2" s="466" t="s">
        <v>154</v>
      </c>
    </row>
    <row r="3" spans="1:21">
      <c r="A3" s="480"/>
      <c r="B3" s="451"/>
      <c r="C3" s="464"/>
      <c r="D3" s="451"/>
      <c r="E3" s="451"/>
      <c r="F3" s="465"/>
      <c r="G3" s="449"/>
      <c r="H3" s="451"/>
      <c r="I3" s="469"/>
      <c r="J3" s="451"/>
      <c r="K3" s="451"/>
      <c r="L3" s="452"/>
      <c r="M3" s="453"/>
      <c r="N3" s="451"/>
      <c r="O3" s="451"/>
      <c r="P3" s="450"/>
      <c r="Q3" s="467"/>
    </row>
    <row r="4" spans="1:21">
      <c r="A4" s="480"/>
      <c r="B4" s="451" t="s">
        <v>151</v>
      </c>
      <c r="C4" s="464" t="s">
        <v>657</v>
      </c>
      <c r="D4" s="451" t="s">
        <v>152</v>
      </c>
      <c r="E4" s="451">
        <v>1950</v>
      </c>
      <c r="F4" s="465">
        <v>123.38</v>
      </c>
      <c r="G4" s="448">
        <v>740280</v>
      </c>
      <c r="H4" s="451" t="s">
        <v>153</v>
      </c>
      <c r="I4" s="451" t="s">
        <v>152</v>
      </c>
      <c r="J4" s="451" t="s">
        <v>154</v>
      </c>
      <c r="K4" s="451" t="s">
        <v>154</v>
      </c>
      <c r="L4" s="452"/>
      <c r="M4" s="453" t="s">
        <v>155</v>
      </c>
      <c r="N4" s="451" t="s">
        <v>156</v>
      </c>
      <c r="O4" s="451" t="s">
        <v>157</v>
      </c>
      <c r="P4" s="450" t="s">
        <v>158</v>
      </c>
      <c r="Q4" s="467" t="s">
        <v>154</v>
      </c>
    </row>
    <row r="5" spans="1:21">
      <c r="A5" s="480"/>
      <c r="B5" s="451"/>
      <c r="C5" s="464"/>
      <c r="D5" s="451"/>
      <c r="E5" s="451"/>
      <c r="F5" s="465"/>
      <c r="G5" s="449"/>
      <c r="H5" s="451"/>
      <c r="I5" s="451"/>
      <c r="J5" s="451"/>
      <c r="K5" s="451"/>
      <c r="L5" s="452"/>
      <c r="M5" s="453" t="s">
        <v>155</v>
      </c>
      <c r="N5" s="451" t="s">
        <v>156</v>
      </c>
      <c r="O5" s="451" t="s">
        <v>157</v>
      </c>
      <c r="P5" s="450" t="s">
        <v>158</v>
      </c>
      <c r="Q5" s="467" t="s">
        <v>154</v>
      </c>
    </row>
    <row r="6" spans="1:21">
      <c r="A6" s="480"/>
      <c r="B6" s="451" t="s">
        <v>151</v>
      </c>
      <c r="C6" s="464" t="s">
        <v>658</v>
      </c>
      <c r="D6" s="451" t="s">
        <v>152</v>
      </c>
      <c r="E6" s="451">
        <v>1950</v>
      </c>
      <c r="F6" s="465">
        <v>78.41</v>
      </c>
      <c r="G6" s="448">
        <v>470460</v>
      </c>
      <c r="H6" s="451" t="s">
        <v>153</v>
      </c>
      <c r="I6" s="451" t="s">
        <v>152</v>
      </c>
      <c r="J6" s="451" t="s">
        <v>154</v>
      </c>
      <c r="K6" s="451" t="s">
        <v>154</v>
      </c>
      <c r="L6" s="452"/>
      <c r="M6" s="453" t="s">
        <v>155</v>
      </c>
      <c r="N6" s="451" t="s">
        <v>156</v>
      </c>
      <c r="O6" s="451" t="s">
        <v>157</v>
      </c>
      <c r="P6" s="450" t="s">
        <v>158</v>
      </c>
      <c r="Q6" s="467" t="s">
        <v>154</v>
      </c>
    </row>
    <row r="7" spans="1:21">
      <c r="A7" s="480"/>
      <c r="B7" s="451"/>
      <c r="C7" s="464"/>
      <c r="D7" s="451"/>
      <c r="E7" s="451"/>
      <c r="F7" s="465"/>
      <c r="G7" s="449"/>
      <c r="H7" s="451"/>
      <c r="I7" s="451"/>
      <c r="J7" s="451"/>
      <c r="K7" s="451"/>
      <c r="L7" s="452"/>
      <c r="M7" s="453" t="s">
        <v>155</v>
      </c>
      <c r="N7" s="451" t="s">
        <v>156</v>
      </c>
      <c r="O7" s="451" t="s">
        <v>157</v>
      </c>
      <c r="P7" s="450" t="s">
        <v>159</v>
      </c>
      <c r="Q7" s="467" t="s">
        <v>154</v>
      </c>
    </row>
    <row r="8" spans="1:21">
      <c r="A8" s="480"/>
      <c r="B8" s="451" t="s">
        <v>160</v>
      </c>
      <c r="C8" s="464" t="s">
        <v>659</v>
      </c>
      <c r="D8" s="451" t="s">
        <v>152</v>
      </c>
      <c r="E8" s="451">
        <v>1910</v>
      </c>
      <c r="F8" s="465">
        <v>307.45999999999998</v>
      </c>
      <c r="G8" s="448">
        <v>2152220</v>
      </c>
      <c r="H8" s="451" t="s">
        <v>153</v>
      </c>
      <c r="I8" s="451" t="s">
        <v>152</v>
      </c>
      <c r="J8" s="451" t="s">
        <v>154</v>
      </c>
      <c r="K8" s="451" t="s">
        <v>152</v>
      </c>
      <c r="L8" s="452"/>
      <c r="M8" s="453" t="s">
        <v>155</v>
      </c>
      <c r="N8" s="451" t="s">
        <v>161</v>
      </c>
      <c r="O8" s="451" t="s">
        <v>162</v>
      </c>
      <c r="P8" s="450" t="s">
        <v>158</v>
      </c>
      <c r="Q8" s="467" t="s">
        <v>154</v>
      </c>
    </row>
    <row r="9" spans="1:21">
      <c r="A9" s="480"/>
      <c r="B9" s="451"/>
      <c r="C9" s="464"/>
      <c r="D9" s="451"/>
      <c r="E9" s="451"/>
      <c r="F9" s="465"/>
      <c r="G9" s="449"/>
      <c r="H9" s="451"/>
      <c r="I9" s="451"/>
      <c r="J9" s="451"/>
      <c r="K9" s="451"/>
      <c r="L9" s="452"/>
      <c r="M9" s="453"/>
      <c r="N9" s="451"/>
      <c r="O9" s="451"/>
      <c r="P9" s="450"/>
      <c r="Q9" s="467" t="s">
        <v>154</v>
      </c>
    </row>
    <row r="10" spans="1:21">
      <c r="A10" s="480"/>
      <c r="B10" s="451" t="s">
        <v>163</v>
      </c>
      <c r="C10" s="464" t="s">
        <v>660</v>
      </c>
      <c r="D10" s="451" t="s">
        <v>152</v>
      </c>
      <c r="E10" s="451">
        <v>1910</v>
      </c>
      <c r="F10" s="465">
        <v>300.45</v>
      </c>
      <c r="G10" s="448">
        <v>2103150</v>
      </c>
      <c r="H10" s="451" t="s">
        <v>153</v>
      </c>
      <c r="I10" s="451" t="s">
        <v>152</v>
      </c>
      <c r="J10" s="451" t="s">
        <v>154</v>
      </c>
      <c r="K10" s="451" t="s">
        <v>152</v>
      </c>
      <c r="L10" s="452"/>
      <c r="M10" s="453" t="s">
        <v>155</v>
      </c>
      <c r="N10" s="451" t="s">
        <v>161</v>
      </c>
      <c r="O10" s="451" t="s">
        <v>162</v>
      </c>
      <c r="P10" s="450" t="s">
        <v>159</v>
      </c>
      <c r="Q10" s="467" t="s">
        <v>154</v>
      </c>
    </row>
    <row r="11" spans="1:21">
      <c r="A11" s="480"/>
      <c r="B11" s="451"/>
      <c r="C11" s="464"/>
      <c r="D11" s="451"/>
      <c r="E11" s="451"/>
      <c r="F11" s="465"/>
      <c r="G11" s="449"/>
      <c r="H11" s="451"/>
      <c r="I11" s="451"/>
      <c r="J11" s="451"/>
      <c r="K11" s="451"/>
      <c r="L11" s="452"/>
      <c r="M11" s="453"/>
      <c r="N11" s="451"/>
      <c r="O11" s="451"/>
      <c r="P11" s="450" t="s">
        <v>158</v>
      </c>
      <c r="Q11" s="467" t="s">
        <v>154</v>
      </c>
    </row>
    <row r="12" spans="1:21">
      <c r="A12" s="480"/>
      <c r="B12" s="451" t="s">
        <v>163</v>
      </c>
      <c r="C12" s="464" t="s">
        <v>661</v>
      </c>
      <c r="D12" s="451" t="s">
        <v>152</v>
      </c>
      <c r="E12" s="451">
        <v>1880</v>
      </c>
      <c r="F12" s="465">
        <v>221.37</v>
      </c>
      <c r="G12" s="448">
        <v>1549590</v>
      </c>
      <c r="H12" s="451" t="s">
        <v>153</v>
      </c>
      <c r="I12" s="451" t="s">
        <v>152</v>
      </c>
      <c r="J12" s="451" t="s">
        <v>154</v>
      </c>
      <c r="K12" s="451" t="s">
        <v>152</v>
      </c>
      <c r="L12" s="452"/>
      <c r="M12" s="453" t="s">
        <v>155</v>
      </c>
      <c r="N12" s="451" t="s">
        <v>161</v>
      </c>
      <c r="O12" s="451" t="s">
        <v>162</v>
      </c>
      <c r="P12" s="450" t="s">
        <v>158</v>
      </c>
      <c r="Q12" s="467" t="s">
        <v>154</v>
      </c>
    </row>
    <row r="13" spans="1:21">
      <c r="A13" s="480"/>
      <c r="B13" s="451"/>
      <c r="C13" s="464"/>
      <c r="D13" s="451"/>
      <c r="E13" s="451"/>
      <c r="F13" s="465"/>
      <c r="G13" s="449"/>
      <c r="H13" s="451"/>
      <c r="I13" s="451"/>
      <c r="J13" s="451"/>
      <c r="K13" s="451"/>
      <c r="L13" s="452"/>
      <c r="M13" s="453"/>
      <c r="N13" s="451"/>
      <c r="O13" s="451"/>
      <c r="P13" s="450"/>
      <c r="Q13" s="467" t="s">
        <v>154</v>
      </c>
    </row>
    <row r="14" spans="1:21">
      <c r="A14" s="480"/>
      <c r="B14" s="451" t="s">
        <v>160</v>
      </c>
      <c r="C14" s="464" t="s">
        <v>662</v>
      </c>
      <c r="D14" s="451" t="s">
        <v>152</v>
      </c>
      <c r="E14" s="451">
        <v>1910</v>
      </c>
      <c r="F14" s="465">
        <v>54.46</v>
      </c>
      <c r="G14" s="448">
        <v>381220</v>
      </c>
      <c r="H14" s="451" t="s">
        <v>153</v>
      </c>
      <c r="I14" s="451" t="s">
        <v>152</v>
      </c>
      <c r="J14" s="451" t="s">
        <v>154</v>
      </c>
      <c r="K14" s="451" t="s">
        <v>152</v>
      </c>
      <c r="L14" s="452"/>
      <c r="M14" s="453" t="s">
        <v>155</v>
      </c>
      <c r="N14" s="451" t="s">
        <v>161</v>
      </c>
      <c r="O14" s="451" t="s">
        <v>162</v>
      </c>
      <c r="P14" s="450" t="s">
        <v>158</v>
      </c>
      <c r="Q14" s="467" t="s">
        <v>154</v>
      </c>
    </row>
    <row r="15" spans="1:21">
      <c r="A15" s="480"/>
      <c r="B15" s="451"/>
      <c r="C15" s="464"/>
      <c r="D15" s="451"/>
      <c r="E15" s="451"/>
      <c r="F15" s="465"/>
      <c r="G15" s="449"/>
      <c r="H15" s="451"/>
      <c r="I15" s="451"/>
      <c r="J15" s="451"/>
      <c r="K15" s="451"/>
      <c r="L15" s="452"/>
      <c r="M15" s="453"/>
      <c r="N15" s="451"/>
      <c r="O15" s="451"/>
      <c r="P15" s="450"/>
      <c r="Q15" s="467"/>
    </row>
    <row r="16" spans="1:21">
      <c r="A16" s="480"/>
      <c r="B16" s="451" t="s">
        <v>160</v>
      </c>
      <c r="C16" s="464" t="s">
        <v>663</v>
      </c>
      <c r="D16" s="451" t="s">
        <v>152</v>
      </c>
      <c r="E16" s="451">
        <v>1930</v>
      </c>
      <c r="F16" s="465">
        <v>335.95</v>
      </c>
      <c r="G16" s="448">
        <v>2015700</v>
      </c>
      <c r="H16" s="451" t="s">
        <v>153</v>
      </c>
      <c r="I16" s="451" t="s">
        <v>152</v>
      </c>
      <c r="J16" s="451" t="s">
        <v>154</v>
      </c>
      <c r="K16" s="451" t="s">
        <v>154</v>
      </c>
      <c r="L16" s="452"/>
      <c r="M16" s="453" t="s">
        <v>155</v>
      </c>
      <c r="N16" s="451" t="s">
        <v>161</v>
      </c>
      <c r="O16" s="451" t="s">
        <v>162</v>
      </c>
      <c r="P16" s="450" t="s">
        <v>159</v>
      </c>
      <c r="Q16" s="467" t="s">
        <v>154</v>
      </c>
    </row>
    <row r="17" spans="1:17">
      <c r="A17" s="480"/>
      <c r="B17" s="451"/>
      <c r="C17" s="464"/>
      <c r="D17" s="451"/>
      <c r="E17" s="451"/>
      <c r="F17" s="465"/>
      <c r="G17" s="449"/>
      <c r="H17" s="451"/>
      <c r="I17" s="451"/>
      <c r="J17" s="451"/>
      <c r="K17" s="451"/>
      <c r="L17" s="452"/>
      <c r="M17" s="453"/>
      <c r="N17" s="451"/>
      <c r="O17" s="451"/>
      <c r="P17" s="450"/>
      <c r="Q17" s="467"/>
    </row>
    <row r="18" spans="1:17">
      <c r="A18" s="480"/>
      <c r="B18" s="451" t="s">
        <v>163</v>
      </c>
      <c r="C18" s="464" t="s">
        <v>664</v>
      </c>
      <c r="D18" s="451" t="s">
        <v>152</v>
      </c>
      <c r="E18" s="451">
        <v>1915</v>
      </c>
      <c r="F18" s="465">
        <v>255.34</v>
      </c>
      <c r="G18" s="448">
        <v>1532040</v>
      </c>
      <c r="H18" s="451" t="s">
        <v>153</v>
      </c>
      <c r="I18" s="451" t="s">
        <v>152</v>
      </c>
      <c r="J18" s="451" t="s">
        <v>154</v>
      </c>
      <c r="K18" s="451" t="s">
        <v>154</v>
      </c>
      <c r="L18" s="452"/>
      <c r="M18" s="453" t="s">
        <v>155</v>
      </c>
      <c r="N18" s="451" t="s">
        <v>161</v>
      </c>
      <c r="O18" s="451" t="s">
        <v>162</v>
      </c>
      <c r="P18" s="450" t="s">
        <v>159</v>
      </c>
      <c r="Q18" s="467" t="s">
        <v>154</v>
      </c>
    </row>
    <row r="19" spans="1:17">
      <c r="A19" s="480"/>
      <c r="B19" s="451"/>
      <c r="C19" s="464"/>
      <c r="D19" s="451"/>
      <c r="E19" s="451"/>
      <c r="F19" s="465"/>
      <c r="G19" s="449"/>
      <c r="H19" s="451"/>
      <c r="I19" s="451"/>
      <c r="J19" s="451"/>
      <c r="K19" s="451"/>
      <c r="L19" s="452"/>
      <c r="M19" s="453" t="s">
        <v>155</v>
      </c>
      <c r="N19" s="451" t="s">
        <v>161</v>
      </c>
      <c r="O19" s="451" t="s">
        <v>162</v>
      </c>
      <c r="P19" s="450" t="s">
        <v>164</v>
      </c>
      <c r="Q19" s="467"/>
    </row>
    <row r="20" spans="1:17">
      <c r="A20" s="480"/>
      <c r="B20" s="451" t="s">
        <v>163</v>
      </c>
      <c r="C20" s="464" t="s">
        <v>665</v>
      </c>
      <c r="D20" s="451" t="s">
        <v>152</v>
      </c>
      <c r="E20" s="451">
        <v>1899</v>
      </c>
      <c r="F20" s="465">
        <v>215.76</v>
      </c>
      <c r="G20" s="448">
        <v>1510320</v>
      </c>
      <c r="H20" s="451" t="s">
        <v>153</v>
      </c>
      <c r="I20" s="451" t="s">
        <v>152</v>
      </c>
      <c r="J20" s="451" t="s">
        <v>154</v>
      </c>
      <c r="K20" s="451" t="s">
        <v>152</v>
      </c>
      <c r="L20" s="452"/>
      <c r="M20" s="453" t="s">
        <v>155</v>
      </c>
      <c r="N20" s="451" t="s">
        <v>161</v>
      </c>
      <c r="O20" s="451" t="s">
        <v>162</v>
      </c>
      <c r="P20" s="450" t="s">
        <v>165</v>
      </c>
      <c r="Q20" s="467" t="s">
        <v>154</v>
      </c>
    </row>
    <row r="21" spans="1:17">
      <c r="A21" s="480"/>
      <c r="B21" s="451"/>
      <c r="C21" s="464"/>
      <c r="D21" s="451"/>
      <c r="E21" s="451"/>
      <c r="F21" s="465"/>
      <c r="G21" s="449"/>
      <c r="H21" s="451"/>
      <c r="I21" s="451"/>
      <c r="J21" s="451"/>
      <c r="K21" s="451"/>
      <c r="L21" s="452"/>
      <c r="M21" s="453"/>
      <c r="N21" s="451"/>
      <c r="O21" s="451" t="s">
        <v>162</v>
      </c>
      <c r="P21" s="450" t="s">
        <v>159</v>
      </c>
      <c r="Q21" s="467"/>
    </row>
    <row r="22" spans="1:17">
      <c r="A22" s="480"/>
      <c r="B22" s="451" t="s">
        <v>160</v>
      </c>
      <c r="C22" s="464" t="s">
        <v>666</v>
      </c>
      <c r="D22" s="451" t="s">
        <v>152</v>
      </c>
      <c r="E22" s="451">
        <v>1910</v>
      </c>
      <c r="F22" s="465">
        <v>483.44</v>
      </c>
      <c r="G22" s="448">
        <v>3384080</v>
      </c>
      <c r="H22" s="451" t="s">
        <v>153</v>
      </c>
      <c r="I22" s="451" t="s">
        <v>152</v>
      </c>
      <c r="J22" s="451" t="s">
        <v>154</v>
      </c>
      <c r="K22" s="451" t="s">
        <v>152</v>
      </c>
      <c r="L22" s="452"/>
      <c r="M22" s="453" t="s">
        <v>155</v>
      </c>
      <c r="N22" s="451" t="s">
        <v>161</v>
      </c>
      <c r="O22" s="451" t="s">
        <v>162</v>
      </c>
      <c r="P22" s="450" t="s">
        <v>159</v>
      </c>
      <c r="Q22" s="467" t="s">
        <v>154</v>
      </c>
    </row>
    <row r="23" spans="1:17">
      <c r="A23" s="480"/>
      <c r="B23" s="451"/>
      <c r="C23" s="464"/>
      <c r="D23" s="451"/>
      <c r="E23" s="451"/>
      <c r="F23" s="465"/>
      <c r="G23" s="449"/>
      <c r="H23" s="451"/>
      <c r="I23" s="451"/>
      <c r="J23" s="451"/>
      <c r="K23" s="451"/>
      <c r="L23" s="452"/>
      <c r="M23" s="453"/>
      <c r="N23" s="451"/>
      <c r="O23" s="451" t="s">
        <v>162</v>
      </c>
      <c r="P23" s="450" t="s">
        <v>159</v>
      </c>
      <c r="Q23" s="467"/>
    </row>
    <row r="24" spans="1:17">
      <c r="A24" s="480"/>
      <c r="B24" s="451" t="s">
        <v>160</v>
      </c>
      <c r="C24" s="464" t="s">
        <v>667</v>
      </c>
      <c r="D24" s="451" t="s">
        <v>152</v>
      </c>
      <c r="E24" s="451">
        <v>1992</v>
      </c>
      <c r="F24" s="465">
        <v>315.3</v>
      </c>
      <c r="G24" s="448">
        <v>1891800</v>
      </c>
      <c r="H24" s="451" t="s">
        <v>153</v>
      </c>
      <c r="I24" s="451" t="s">
        <v>152</v>
      </c>
      <c r="J24" s="451" t="s">
        <v>154</v>
      </c>
      <c r="K24" s="451" t="s">
        <v>154</v>
      </c>
      <c r="L24" s="452"/>
      <c r="M24" s="453" t="s">
        <v>155</v>
      </c>
      <c r="N24" s="451" t="s">
        <v>161</v>
      </c>
      <c r="O24" s="451" t="s">
        <v>162</v>
      </c>
      <c r="P24" s="450" t="s">
        <v>164</v>
      </c>
      <c r="Q24" s="467" t="s">
        <v>154</v>
      </c>
    </row>
    <row r="25" spans="1:17">
      <c r="A25" s="480"/>
      <c r="B25" s="451"/>
      <c r="C25" s="464"/>
      <c r="D25" s="451"/>
      <c r="E25" s="451"/>
      <c r="F25" s="465"/>
      <c r="G25" s="449"/>
      <c r="H25" s="451"/>
      <c r="I25" s="451"/>
      <c r="J25" s="451"/>
      <c r="K25" s="451"/>
      <c r="L25" s="452"/>
      <c r="M25" s="453"/>
      <c r="N25" s="451"/>
      <c r="O25" s="451" t="s">
        <v>162</v>
      </c>
      <c r="P25" s="450" t="s">
        <v>159</v>
      </c>
      <c r="Q25" s="467"/>
    </row>
    <row r="26" spans="1:17">
      <c r="A26" s="480"/>
      <c r="B26" s="451" t="s">
        <v>163</v>
      </c>
      <c r="C26" s="464" t="s">
        <v>668</v>
      </c>
      <c r="D26" s="451" t="s">
        <v>152</v>
      </c>
      <c r="E26" s="451">
        <v>1905</v>
      </c>
      <c r="F26" s="465">
        <v>384.65</v>
      </c>
      <c r="G26" s="448">
        <v>2692550</v>
      </c>
      <c r="H26" s="451" t="s">
        <v>153</v>
      </c>
      <c r="I26" s="451" t="s">
        <v>152</v>
      </c>
      <c r="J26" s="451" t="s">
        <v>154</v>
      </c>
      <c r="K26" s="451" t="s">
        <v>152</v>
      </c>
      <c r="L26" s="452"/>
      <c r="M26" s="453" t="s">
        <v>155</v>
      </c>
      <c r="N26" s="451" t="s">
        <v>161</v>
      </c>
      <c r="O26" s="451" t="s">
        <v>162</v>
      </c>
      <c r="P26" s="450" t="s">
        <v>159</v>
      </c>
      <c r="Q26" s="467" t="s">
        <v>154</v>
      </c>
    </row>
    <row r="27" spans="1:17">
      <c r="A27" s="480"/>
      <c r="B27" s="451"/>
      <c r="C27" s="464"/>
      <c r="D27" s="451"/>
      <c r="E27" s="451"/>
      <c r="F27" s="465"/>
      <c r="G27" s="449"/>
      <c r="H27" s="451"/>
      <c r="I27" s="451"/>
      <c r="J27" s="451"/>
      <c r="K27" s="451"/>
      <c r="L27" s="452"/>
      <c r="M27" s="453"/>
      <c r="N27" s="451"/>
      <c r="O27" s="451" t="s">
        <v>162</v>
      </c>
      <c r="P27" s="450" t="s">
        <v>159</v>
      </c>
      <c r="Q27" s="467"/>
    </row>
    <row r="28" spans="1:17">
      <c r="A28" s="480"/>
      <c r="B28" s="451" t="s">
        <v>163</v>
      </c>
      <c r="C28" s="464" t="s">
        <v>669</v>
      </c>
      <c r="D28" s="451" t="s">
        <v>152</v>
      </c>
      <c r="E28" s="451">
        <v>1920</v>
      </c>
      <c r="F28" s="465">
        <v>385.3</v>
      </c>
      <c r="G28" s="448">
        <v>2311800</v>
      </c>
      <c r="H28" s="451" t="s">
        <v>153</v>
      </c>
      <c r="I28" s="451" t="s">
        <v>152</v>
      </c>
      <c r="J28" s="451" t="s">
        <v>154</v>
      </c>
      <c r="K28" s="451" t="s">
        <v>154</v>
      </c>
      <c r="L28" s="452"/>
      <c r="M28" s="453" t="s">
        <v>155</v>
      </c>
      <c r="N28" s="451" t="s">
        <v>161</v>
      </c>
      <c r="O28" s="451" t="s">
        <v>162</v>
      </c>
      <c r="P28" s="450" t="s">
        <v>159</v>
      </c>
      <c r="Q28" s="467" t="s">
        <v>154</v>
      </c>
    </row>
    <row r="29" spans="1:17">
      <c r="A29" s="480"/>
      <c r="B29" s="451"/>
      <c r="C29" s="464"/>
      <c r="D29" s="451"/>
      <c r="E29" s="451"/>
      <c r="F29" s="465"/>
      <c r="G29" s="449"/>
      <c r="H29" s="451"/>
      <c r="I29" s="451"/>
      <c r="J29" s="451"/>
      <c r="K29" s="451"/>
      <c r="L29" s="452"/>
      <c r="M29" s="453"/>
      <c r="N29" s="451"/>
      <c r="O29" s="451"/>
      <c r="P29" s="450" t="s">
        <v>159</v>
      </c>
      <c r="Q29" s="467"/>
    </row>
    <row r="30" spans="1:17">
      <c r="A30" s="480"/>
      <c r="B30" s="451" t="s">
        <v>160</v>
      </c>
      <c r="C30" s="464" t="s">
        <v>670</v>
      </c>
      <c r="D30" s="451" t="s">
        <v>152</v>
      </c>
      <c r="E30" s="451">
        <v>1904</v>
      </c>
      <c r="F30" s="465">
        <v>679.38</v>
      </c>
      <c r="G30" s="448">
        <v>4755660</v>
      </c>
      <c r="H30" s="451" t="s">
        <v>153</v>
      </c>
      <c r="I30" s="451" t="s">
        <v>152</v>
      </c>
      <c r="J30" s="451" t="s">
        <v>154</v>
      </c>
      <c r="K30" s="451" t="s">
        <v>152</v>
      </c>
      <c r="L30" s="452"/>
      <c r="M30" s="453" t="s">
        <v>155</v>
      </c>
      <c r="N30" s="451" t="s">
        <v>161</v>
      </c>
      <c r="O30" s="451" t="s">
        <v>162</v>
      </c>
      <c r="P30" s="450" t="s">
        <v>159</v>
      </c>
      <c r="Q30" s="467" t="s">
        <v>154</v>
      </c>
    </row>
    <row r="31" spans="1:17">
      <c r="A31" s="480"/>
      <c r="B31" s="451"/>
      <c r="C31" s="464"/>
      <c r="D31" s="451"/>
      <c r="E31" s="451"/>
      <c r="F31" s="465"/>
      <c r="G31" s="449"/>
      <c r="H31" s="451"/>
      <c r="I31" s="451"/>
      <c r="J31" s="451"/>
      <c r="K31" s="451"/>
      <c r="L31" s="452"/>
      <c r="M31" s="453"/>
      <c r="N31" s="451"/>
      <c r="O31" s="451"/>
      <c r="P31" s="450" t="s">
        <v>159</v>
      </c>
      <c r="Q31" s="467"/>
    </row>
    <row r="32" spans="1:17">
      <c r="A32" s="480"/>
      <c r="B32" s="451" t="s">
        <v>163</v>
      </c>
      <c r="C32" s="464" t="s">
        <v>671</v>
      </c>
      <c r="D32" s="451" t="s">
        <v>152</v>
      </c>
      <c r="E32" s="451">
        <v>1977</v>
      </c>
      <c r="F32" s="465">
        <v>496.2</v>
      </c>
      <c r="G32" s="448">
        <v>2977200</v>
      </c>
      <c r="H32" s="451" t="s">
        <v>153</v>
      </c>
      <c r="I32" s="451" t="s">
        <v>152</v>
      </c>
      <c r="J32" s="451" t="s">
        <v>152</v>
      </c>
      <c r="K32" s="451" t="s">
        <v>154</v>
      </c>
      <c r="L32" s="452"/>
      <c r="M32" s="453" t="s">
        <v>155</v>
      </c>
      <c r="N32" s="451" t="s">
        <v>161</v>
      </c>
      <c r="O32" s="451" t="s">
        <v>162</v>
      </c>
      <c r="P32" s="450" t="s">
        <v>159</v>
      </c>
      <c r="Q32" s="467" t="s">
        <v>154</v>
      </c>
    </row>
    <row r="33" spans="1:17">
      <c r="A33" s="480"/>
      <c r="B33" s="451"/>
      <c r="C33" s="464"/>
      <c r="D33" s="451"/>
      <c r="E33" s="451"/>
      <c r="F33" s="465"/>
      <c r="G33" s="449"/>
      <c r="H33" s="451"/>
      <c r="I33" s="451"/>
      <c r="J33" s="451"/>
      <c r="K33" s="451"/>
      <c r="L33" s="452"/>
      <c r="M33" s="453"/>
      <c r="N33" s="451"/>
      <c r="O33" s="451" t="s">
        <v>162</v>
      </c>
      <c r="P33" s="450" t="s">
        <v>159</v>
      </c>
      <c r="Q33" s="467"/>
    </row>
    <row r="34" spans="1:17">
      <c r="A34" s="480"/>
      <c r="B34" s="451" t="s">
        <v>163</v>
      </c>
      <c r="C34" s="464" t="s">
        <v>673</v>
      </c>
      <c r="D34" s="451" t="s">
        <v>152</v>
      </c>
      <c r="E34" s="451">
        <v>1977</v>
      </c>
      <c r="F34" s="465">
        <v>604.32000000000005</v>
      </c>
      <c r="G34" s="448">
        <v>3625920.0000000005</v>
      </c>
      <c r="H34" s="451" t="s">
        <v>153</v>
      </c>
      <c r="I34" s="451" t="s">
        <v>152</v>
      </c>
      <c r="J34" s="451" t="s">
        <v>152</v>
      </c>
      <c r="K34" s="451" t="s">
        <v>154</v>
      </c>
      <c r="L34" s="452"/>
      <c r="M34" s="453" t="s">
        <v>155</v>
      </c>
      <c r="N34" s="451" t="s">
        <v>161</v>
      </c>
      <c r="O34" s="451" t="s">
        <v>162</v>
      </c>
      <c r="P34" s="450" t="s">
        <v>159</v>
      </c>
      <c r="Q34" s="467" t="s">
        <v>154</v>
      </c>
    </row>
    <row r="35" spans="1:17">
      <c r="A35" s="480"/>
      <c r="B35" s="451"/>
      <c r="C35" s="464"/>
      <c r="D35" s="451"/>
      <c r="E35" s="451"/>
      <c r="F35" s="465"/>
      <c r="G35" s="449"/>
      <c r="H35" s="451"/>
      <c r="I35" s="451"/>
      <c r="J35" s="451"/>
      <c r="K35" s="451"/>
      <c r="L35" s="452"/>
      <c r="M35" s="453"/>
      <c r="N35" s="451"/>
      <c r="O35" s="451" t="s">
        <v>162</v>
      </c>
      <c r="P35" s="450" t="s">
        <v>159</v>
      </c>
      <c r="Q35" s="467"/>
    </row>
    <row r="36" spans="1:17">
      <c r="A36" s="480"/>
      <c r="B36" s="451" t="s">
        <v>160</v>
      </c>
      <c r="C36" s="464" t="s">
        <v>674</v>
      </c>
      <c r="D36" s="451" t="s">
        <v>152</v>
      </c>
      <c r="E36" s="451">
        <v>1952</v>
      </c>
      <c r="F36" s="465">
        <v>169.99</v>
      </c>
      <c r="G36" s="448">
        <v>1019940</v>
      </c>
      <c r="H36" s="451" t="s">
        <v>153</v>
      </c>
      <c r="I36" s="451" t="s">
        <v>152</v>
      </c>
      <c r="J36" s="451" t="s">
        <v>154</v>
      </c>
      <c r="K36" s="451" t="s">
        <v>154</v>
      </c>
      <c r="L36" s="452"/>
      <c r="M36" s="453" t="s">
        <v>155</v>
      </c>
      <c r="N36" s="451" t="s">
        <v>161</v>
      </c>
      <c r="O36" s="451" t="s">
        <v>162</v>
      </c>
      <c r="P36" s="450" t="s">
        <v>159</v>
      </c>
      <c r="Q36" s="467" t="s">
        <v>154</v>
      </c>
    </row>
    <row r="37" spans="1:17">
      <c r="A37" s="480"/>
      <c r="B37" s="451"/>
      <c r="C37" s="464"/>
      <c r="D37" s="451"/>
      <c r="E37" s="451"/>
      <c r="F37" s="465"/>
      <c r="G37" s="449"/>
      <c r="H37" s="451"/>
      <c r="I37" s="451"/>
      <c r="J37" s="451"/>
      <c r="K37" s="451"/>
      <c r="L37" s="452"/>
      <c r="M37" s="453"/>
      <c r="N37" s="451"/>
      <c r="O37" s="451" t="s">
        <v>162</v>
      </c>
      <c r="P37" s="450" t="s">
        <v>159</v>
      </c>
      <c r="Q37" s="467"/>
    </row>
    <row r="38" spans="1:17">
      <c r="A38" s="480"/>
      <c r="B38" s="451" t="s">
        <v>160</v>
      </c>
      <c r="C38" s="464" t="s">
        <v>675</v>
      </c>
      <c r="D38" s="451" t="s">
        <v>152</v>
      </c>
      <c r="E38" s="451">
        <v>1955</v>
      </c>
      <c r="F38" s="465">
        <v>402.48</v>
      </c>
      <c r="G38" s="448">
        <v>2414880</v>
      </c>
      <c r="H38" s="451" t="s">
        <v>153</v>
      </c>
      <c r="I38" s="451" t="s">
        <v>152</v>
      </c>
      <c r="J38" s="451" t="s">
        <v>152</v>
      </c>
      <c r="K38" s="451" t="s">
        <v>154</v>
      </c>
      <c r="L38" s="452"/>
      <c r="M38" s="453" t="s">
        <v>155</v>
      </c>
      <c r="N38" s="451" t="s">
        <v>161</v>
      </c>
      <c r="O38" s="451" t="s">
        <v>162</v>
      </c>
      <c r="P38" s="450" t="s">
        <v>159</v>
      </c>
      <c r="Q38" s="467" t="s">
        <v>154</v>
      </c>
    </row>
    <row r="39" spans="1:17">
      <c r="A39" s="480"/>
      <c r="B39" s="451"/>
      <c r="C39" s="464"/>
      <c r="D39" s="451"/>
      <c r="E39" s="451"/>
      <c r="F39" s="465"/>
      <c r="G39" s="449"/>
      <c r="H39" s="451"/>
      <c r="I39" s="451"/>
      <c r="J39" s="451"/>
      <c r="K39" s="451"/>
      <c r="L39" s="452"/>
      <c r="M39" s="453"/>
      <c r="N39" s="451"/>
      <c r="O39" s="451" t="s">
        <v>162</v>
      </c>
      <c r="P39" s="450" t="s">
        <v>159</v>
      </c>
      <c r="Q39" s="467"/>
    </row>
    <row r="40" spans="1:17">
      <c r="A40" s="480"/>
      <c r="B40" s="451" t="s">
        <v>163</v>
      </c>
      <c r="C40" s="464" t="s">
        <v>676</v>
      </c>
      <c r="D40" s="451" t="s">
        <v>152</v>
      </c>
      <c r="E40" s="451">
        <v>1910</v>
      </c>
      <c r="F40" s="465">
        <v>334.74</v>
      </c>
      <c r="G40" s="448">
        <v>2008440</v>
      </c>
      <c r="H40" s="451" t="s">
        <v>153</v>
      </c>
      <c r="I40" s="451" t="s">
        <v>152</v>
      </c>
      <c r="J40" s="451" t="s">
        <v>154</v>
      </c>
      <c r="K40" s="451" t="s">
        <v>154</v>
      </c>
      <c r="L40" s="452"/>
      <c r="M40" s="453" t="s">
        <v>155</v>
      </c>
      <c r="N40" s="451" t="s">
        <v>161</v>
      </c>
      <c r="O40" s="451" t="s">
        <v>162</v>
      </c>
      <c r="P40" s="450" t="s">
        <v>159</v>
      </c>
      <c r="Q40" s="467" t="s">
        <v>154</v>
      </c>
    </row>
    <row r="41" spans="1:17">
      <c r="A41" s="480"/>
      <c r="B41" s="451"/>
      <c r="C41" s="464"/>
      <c r="D41" s="451"/>
      <c r="E41" s="451"/>
      <c r="F41" s="465"/>
      <c r="G41" s="449"/>
      <c r="H41" s="451"/>
      <c r="I41" s="451"/>
      <c r="J41" s="451"/>
      <c r="K41" s="451"/>
      <c r="L41" s="452"/>
      <c r="M41" s="453"/>
      <c r="N41" s="451"/>
      <c r="O41" s="451" t="s">
        <v>162</v>
      </c>
      <c r="P41" s="450" t="s">
        <v>159</v>
      </c>
      <c r="Q41" s="467"/>
    </row>
    <row r="42" spans="1:17">
      <c r="A42" s="480"/>
      <c r="B42" s="451" t="s">
        <v>160</v>
      </c>
      <c r="C42" s="464" t="s">
        <v>677</v>
      </c>
      <c r="D42" s="451" t="s">
        <v>152</v>
      </c>
      <c r="E42" s="451">
        <v>1920</v>
      </c>
      <c r="F42" s="465">
        <v>284.5</v>
      </c>
      <c r="G42" s="448">
        <v>1991500</v>
      </c>
      <c r="H42" s="451" t="s">
        <v>153</v>
      </c>
      <c r="I42" s="451" t="s">
        <v>152</v>
      </c>
      <c r="J42" s="451" t="s">
        <v>154</v>
      </c>
      <c r="K42" s="451" t="s">
        <v>152</v>
      </c>
      <c r="L42" s="452"/>
      <c r="M42" s="453" t="s">
        <v>155</v>
      </c>
      <c r="N42" s="451" t="s">
        <v>161</v>
      </c>
      <c r="O42" s="451" t="s">
        <v>162</v>
      </c>
      <c r="P42" s="450" t="s">
        <v>159</v>
      </c>
      <c r="Q42" s="467" t="s">
        <v>154</v>
      </c>
    </row>
    <row r="43" spans="1:17">
      <c r="A43" s="480"/>
      <c r="B43" s="451"/>
      <c r="C43" s="464"/>
      <c r="D43" s="451"/>
      <c r="E43" s="451"/>
      <c r="F43" s="465"/>
      <c r="G43" s="449"/>
      <c r="H43" s="451"/>
      <c r="I43" s="451"/>
      <c r="J43" s="451"/>
      <c r="K43" s="451"/>
      <c r="L43" s="452"/>
      <c r="M43" s="453"/>
      <c r="N43" s="451"/>
      <c r="O43" s="451" t="s">
        <v>162</v>
      </c>
      <c r="P43" s="450" t="s">
        <v>159</v>
      </c>
      <c r="Q43" s="467"/>
    </row>
    <row r="44" spans="1:17">
      <c r="A44" s="480"/>
      <c r="B44" s="451" t="s">
        <v>160</v>
      </c>
      <c r="C44" s="464" t="s">
        <v>678</v>
      </c>
      <c r="D44" s="451" t="s">
        <v>152</v>
      </c>
      <c r="E44" s="451">
        <v>1937</v>
      </c>
      <c r="F44" s="465">
        <v>365.78</v>
      </c>
      <c r="G44" s="448">
        <v>2560460</v>
      </c>
      <c r="H44" s="451" t="s">
        <v>153</v>
      </c>
      <c r="I44" s="451" t="s">
        <v>152</v>
      </c>
      <c r="J44" s="451" t="s">
        <v>154</v>
      </c>
      <c r="K44" s="451" t="s">
        <v>152</v>
      </c>
      <c r="L44" s="452"/>
      <c r="M44" s="453" t="s">
        <v>155</v>
      </c>
      <c r="N44" s="451" t="s">
        <v>161</v>
      </c>
      <c r="O44" s="451" t="s">
        <v>162</v>
      </c>
      <c r="P44" s="450" t="s">
        <v>159</v>
      </c>
      <c r="Q44" s="467" t="s">
        <v>154</v>
      </c>
    </row>
    <row r="45" spans="1:17">
      <c r="A45" s="480"/>
      <c r="B45" s="451"/>
      <c r="C45" s="464"/>
      <c r="D45" s="451"/>
      <c r="E45" s="451"/>
      <c r="F45" s="465"/>
      <c r="G45" s="449"/>
      <c r="H45" s="451"/>
      <c r="I45" s="451"/>
      <c r="J45" s="451"/>
      <c r="K45" s="451"/>
      <c r="L45" s="452"/>
      <c r="M45" s="453"/>
      <c r="N45" s="451"/>
      <c r="O45" s="451"/>
      <c r="P45" s="450" t="s">
        <v>159</v>
      </c>
      <c r="Q45" s="467"/>
    </row>
    <row r="46" spans="1:17">
      <c r="A46" s="480"/>
      <c r="B46" s="451" t="s">
        <v>160</v>
      </c>
      <c r="C46" s="464" t="s">
        <v>679</v>
      </c>
      <c r="D46" s="451" t="s">
        <v>152</v>
      </c>
      <c r="E46" s="451">
        <v>1900</v>
      </c>
      <c r="F46" s="465">
        <v>157.43</v>
      </c>
      <c r="G46" s="448">
        <v>944580</v>
      </c>
      <c r="H46" s="451" t="s">
        <v>153</v>
      </c>
      <c r="I46" s="451" t="s">
        <v>152</v>
      </c>
      <c r="J46" s="451" t="s">
        <v>154</v>
      </c>
      <c r="K46" s="451" t="s">
        <v>154</v>
      </c>
      <c r="L46" s="452"/>
      <c r="M46" s="453" t="s">
        <v>155</v>
      </c>
      <c r="N46" s="451" t="s">
        <v>161</v>
      </c>
      <c r="O46" s="451" t="s">
        <v>162</v>
      </c>
      <c r="P46" s="450" t="s">
        <v>159</v>
      </c>
      <c r="Q46" s="467" t="s">
        <v>154</v>
      </c>
    </row>
    <row r="47" spans="1:17">
      <c r="A47" s="480"/>
      <c r="B47" s="451"/>
      <c r="C47" s="464"/>
      <c r="D47" s="451"/>
      <c r="E47" s="451"/>
      <c r="F47" s="465"/>
      <c r="G47" s="449"/>
      <c r="H47" s="451"/>
      <c r="I47" s="451"/>
      <c r="J47" s="451"/>
      <c r="K47" s="451"/>
      <c r="L47" s="452"/>
      <c r="M47" s="453" t="s">
        <v>155</v>
      </c>
      <c r="N47" s="451"/>
      <c r="O47" s="451"/>
      <c r="P47" s="450" t="s">
        <v>159</v>
      </c>
      <c r="Q47" s="467" t="s">
        <v>154</v>
      </c>
    </row>
    <row r="48" spans="1:17">
      <c r="A48" s="480"/>
      <c r="B48" s="451" t="s">
        <v>163</v>
      </c>
      <c r="C48" s="464" t="s">
        <v>680</v>
      </c>
      <c r="D48" s="451" t="s">
        <v>152</v>
      </c>
      <c r="E48" s="451">
        <v>1912</v>
      </c>
      <c r="F48" s="465">
        <v>265.42</v>
      </c>
      <c r="G48" s="448">
        <v>1592520</v>
      </c>
      <c r="H48" s="451" t="s">
        <v>153</v>
      </c>
      <c r="I48" s="451" t="s">
        <v>152</v>
      </c>
      <c r="J48" s="451" t="s">
        <v>154</v>
      </c>
      <c r="K48" s="451" t="s">
        <v>154</v>
      </c>
      <c r="L48" s="452"/>
      <c r="M48" s="453" t="s">
        <v>155</v>
      </c>
      <c r="N48" s="451" t="s">
        <v>161</v>
      </c>
      <c r="O48" s="451" t="s">
        <v>162</v>
      </c>
      <c r="P48" s="450" t="s">
        <v>159</v>
      </c>
      <c r="Q48" s="467" t="s">
        <v>154</v>
      </c>
    </row>
    <row r="49" spans="1:17">
      <c r="A49" s="480"/>
      <c r="B49" s="451"/>
      <c r="C49" s="464"/>
      <c r="D49" s="451"/>
      <c r="E49" s="451"/>
      <c r="F49" s="465"/>
      <c r="G49" s="449"/>
      <c r="H49" s="451"/>
      <c r="I49" s="451"/>
      <c r="J49" s="451"/>
      <c r="K49" s="451"/>
      <c r="L49" s="452"/>
      <c r="M49" s="453" t="s">
        <v>155</v>
      </c>
      <c r="N49" s="451"/>
      <c r="O49" s="451"/>
      <c r="P49" s="450" t="s">
        <v>159</v>
      </c>
      <c r="Q49" s="467" t="s">
        <v>154</v>
      </c>
    </row>
    <row r="50" spans="1:17">
      <c r="A50" s="480"/>
      <c r="B50" s="451" t="s">
        <v>163</v>
      </c>
      <c r="C50" s="464" t="s">
        <v>681</v>
      </c>
      <c r="D50" s="451" t="s">
        <v>152</v>
      </c>
      <c r="E50" s="451">
        <v>1900</v>
      </c>
      <c r="F50" s="465">
        <v>128.21</v>
      </c>
      <c r="G50" s="448">
        <v>897470</v>
      </c>
      <c r="H50" s="451" t="s">
        <v>153</v>
      </c>
      <c r="I50" s="451" t="s">
        <v>152</v>
      </c>
      <c r="J50" s="451" t="s">
        <v>154</v>
      </c>
      <c r="K50" s="451" t="s">
        <v>152</v>
      </c>
      <c r="L50" s="452"/>
      <c r="M50" s="453" t="s">
        <v>155</v>
      </c>
      <c r="N50" s="451" t="s">
        <v>161</v>
      </c>
      <c r="O50" s="451" t="s">
        <v>162</v>
      </c>
      <c r="P50" s="450" t="s">
        <v>158</v>
      </c>
      <c r="Q50" s="467" t="s">
        <v>154</v>
      </c>
    </row>
    <row r="51" spans="1:17">
      <c r="A51" s="480"/>
      <c r="B51" s="451"/>
      <c r="C51" s="464"/>
      <c r="D51" s="451"/>
      <c r="E51" s="451"/>
      <c r="F51" s="465"/>
      <c r="G51" s="449"/>
      <c r="H51" s="451"/>
      <c r="I51" s="451"/>
      <c r="J51" s="451"/>
      <c r="K51" s="451"/>
      <c r="L51" s="452"/>
      <c r="M51" s="453" t="s">
        <v>155</v>
      </c>
      <c r="N51" s="451"/>
      <c r="O51" s="451"/>
      <c r="P51" s="450" t="s">
        <v>159</v>
      </c>
      <c r="Q51" s="467" t="s">
        <v>154</v>
      </c>
    </row>
    <row r="52" spans="1:17">
      <c r="A52" s="480"/>
      <c r="B52" s="451" t="s">
        <v>160</v>
      </c>
      <c r="C52" s="464" t="s">
        <v>682</v>
      </c>
      <c r="D52" s="451" t="s">
        <v>152</v>
      </c>
      <c r="E52" s="451">
        <v>1970</v>
      </c>
      <c r="F52" s="465">
        <v>254.92</v>
      </c>
      <c r="G52" s="448">
        <v>1529520</v>
      </c>
      <c r="H52" s="451" t="s">
        <v>153</v>
      </c>
      <c r="I52" s="451" t="s">
        <v>152</v>
      </c>
      <c r="J52" s="451" t="s">
        <v>154</v>
      </c>
      <c r="K52" s="451" t="s">
        <v>154</v>
      </c>
      <c r="L52" s="452"/>
      <c r="M52" s="453" t="s">
        <v>155</v>
      </c>
      <c r="N52" s="451" t="s">
        <v>161</v>
      </c>
      <c r="O52" s="451" t="s">
        <v>162</v>
      </c>
      <c r="P52" s="450" t="s">
        <v>159</v>
      </c>
      <c r="Q52" s="467" t="s">
        <v>154</v>
      </c>
    </row>
    <row r="53" spans="1:17">
      <c r="A53" s="480"/>
      <c r="B53" s="451"/>
      <c r="C53" s="464"/>
      <c r="D53" s="451"/>
      <c r="E53" s="451"/>
      <c r="F53" s="465"/>
      <c r="G53" s="449"/>
      <c r="H53" s="451"/>
      <c r="I53" s="451"/>
      <c r="J53" s="451"/>
      <c r="K53" s="451"/>
      <c r="L53" s="452"/>
      <c r="M53" s="453" t="s">
        <v>155</v>
      </c>
      <c r="N53" s="451"/>
      <c r="O53" s="451"/>
      <c r="P53" s="450" t="s">
        <v>159</v>
      </c>
      <c r="Q53" s="467" t="s">
        <v>154</v>
      </c>
    </row>
    <row r="54" spans="1:17">
      <c r="A54" s="480"/>
      <c r="B54" s="451" t="s">
        <v>166</v>
      </c>
      <c r="C54" s="464" t="s">
        <v>683</v>
      </c>
      <c r="D54" s="451" t="s">
        <v>152</v>
      </c>
      <c r="E54" s="451">
        <v>1942</v>
      </c>
      <c r="F54" s="465">
        <v>253.53</v>
      </c>
      <c r="G54" s="448">
        <v>1521180</v>
      </c>
      <c r="H54" s="451" t="s">
        <v>153</v>
      </c>
      <c r="I54" s="451" t="s">
        <v>152</v>
      </c>
      <c r="J54" s="451" t="s">
        <v>154</v>
      </c>
      <c r="K54" s="451" t="s">
        <v>154</v>
      </c>
      <c r="L54" s="452"/>
      <c r="M54" s="453" t="s">
        <v>155</v>
      </c>
      <c r="N54" s="451" t="s">
        <v>161</v>
      </c>
      <c r="O54" s="451" t="s">
        <v>162</v>
      </c>
      <c r="P54" s="450" t="s">
        <v>158</v>
      </c>
      <c r="Q54" s="467" t="s">
        <v>154</v>
      </c>
    </row>
    <row r="55" spans="1:17">
      <c r="A55" s="480"/>
      <c r="B55" s="451"/>
      <c r="C55" s="464"/>
      <c r="D55" s="451"/>
      <c r="E55" s="451"/>
      <c r="F55" s="465"/>
      <c r="G55" s="449"/>
      <c r="H55" s="451"/>
      <c r="I55" s="451"/>
      <c r="J55" s="451"/>
      <c r="K55" s="451"/>
      <c r="L55" s="452"/>
      <c r="M55" s="453" t="s">
        <v>155</v>
      </c>
      <c r="N55" s="451"/>
      <c r="O55" s="451"/>
      <c r="P55" s="450" t="s">
        <v>159</v>
      </c>
      <c r="Q55" s="467" t="s">
        <v>154</v>
      </c>
    </row>
    <row r="56" spans="1:17">
      <c r="A56" s="480"/>
      <c r="B56" s="451" t="s">
        <v>160</v>
      </c>
      <c r="C56" s="464" t="s">
        <v>684</v>
      </c>
      <c r="D56" s="451" t="s">
        <v>152</v>
      </c>
      <c r="E56" s="451">
        <v>1984</v>
      </c>
      <c r="F56" s="465">
        <v>194.06</v>
      </c>
      <c r="G56" s="448">
        <v>1164360</v>
      </c>
      <c r="H56" s="451" t="s">
        <v>153</v>
      </c>
      <c r="I56" s="451" t="s">
        <v>152</v>
      </c>
      <c r="J56" s="451" t="s">
        <v>154</v>
      </c>
      <c r="K56" s="451" t="s">
        <v>154</v>
      </c>
      <c r="L56" s="452"/>
      <c r="M56" s="453" t="s">
        <v>155</v>
      </c>
      <c r="N56" s="451" t="s">
        <v>156</v>
      </c>
      <c r="O56" s="451"/>
      <c r="P56" s="450" t="s">
        <v>159</v>
      </c>
      <c r="Q56" s="467" t="s">
        <v>154</v>
      </c>
    </row>
    <row r="57" spans="1:17">
      <c r="A57" s="480"/>
      <c r="B57" s="451"/>
      <c r="C57" s="464"/>
      <c r="D57" s="451"/>
      <c r="E57" s="451"/>
      <c r="F57" s="465"/>
      <c r="G57" s="449"/>
      <c r="H57" s="451"/>
      <c r="I57" s="451"/>
      <c r="J57" s="451"/>
      <c r="K57" s="451"/>
      <c r="L57" s="452"/>
      <c r="M57" s="453" t="s">
        <v>155</v>
      </c>
      <c r="N57" s="451"/>
      <c r="O57" s="451"/>
      <c r="P57" s="450"/>
      <c r="Q57" s="467" t="s">
        <v>154</v>
      </c>
    </row>
    <row r="58" spans="1:17">
      <c r="A58" s="480"/>
      <c r="B58" s="451" t="s">
        <v>160</v>
      </c>
      <c r="C58" s="464" t="s">
        <v>685</v>
      </c>
      <c r="D58" s="451" t="s">
        <v>152</v>
      </c>
      <c r="E58" s="451">
        <v>1984</v>
      </c>
      <c r="F58" s="465">
        <v>232.32</v>
      </c>
      <c r="G58" s="448">
        <v>1393920</v>
      </c>
      <c r="H58" s="451" t="s">
        <v>153</v>
      </c>
      <c r="I58" s="451" t="s">
        <v>152</v>
      </c>
      <c r="J58" s="451" t="s">
        <v>154</v>
      </c>
      <c r="K58" s="451" t="s">
        <v>154</v>
      </c>
      <c r="L58" s="452"/>
      <c r="M58" s="453" t="s">
        <v>155</v>
      </c>
      <c r="N58" s="451" t="s">
        <v>156</v>
      </c>
      <c r="O58" s="451" t="s">
        <v>162</v>
      </c>
      <c r="P58" s="450" t="s">
        <v>159</v>
      </c>
      <c r="Q58" s="467" t="s">
        <v>154</v>
      </c>
    </row>
    <row r="59" spans="1:17">
      <c r="A59" s="480"/>
      <c r="B59" s="451"/>
      <c r="C59" s="464"/>
      <c r="D59" s="451"/>
      <c r="E59" s="451"/>
      <c r="F59" s="465"/>
      <c r="G59" s="449"/>
      <c r="H59" s="451"/>
      <c r="I59" s="451"/>
      <c r="J59" s="451"/>
      <c r="K59" s="451"/>
      <c r="L59" s="452"/>
      <c r="M59" s="453" t="s">
        <v>155</v>
      </c>
      <c r="N59" s="451"/>
      <c r="O59" s="451"/>
      <c r="P59" s="450"/>
      <c r="Q59" s="467" t="s">
        <v>154</v>
      </c>
    </row>
    <row r="60" spans="1:17">
      <c r="A60" s="480"/>
      <c r="B60" s="451" t="s">
        <v>160</v>
      </c>
      <c r="C60" s="464" t="s">
        <v>686</v>
      </c>
      <c r="D60" s="451" t="s">
        <v>152</v>
      </c>
      <c r="E60" s="451">
        <v>1984</v>
      </c>
      <c r="F60" s="465">
        <v>74.56</v>
      </c>
      <c r="G60" s="448">
        <v>447360</v>
      </c>
      <c r="H60" s="451" t="s">
        <v>153</v>
      </c>
      <c r="I60" s="451" t="s">
        <v>152</v>
      </c>
      <c r="J60" s="451" t="s">
        <v>154</v>
      </c>
      <c r="K60" s="451" t="s">
        <v>154</v>
      </c>
      <c r="L60" s="452"/>
      <c r="M60" s="453" t="s">
        <v>155</v>
      </c>
      <c r="N60" s="451" t="s">
        <v>156</v>
      </c>
      <c r="O60" s="451" t="s">
        <v>162</v>
      </c>
      <c r="P60" s="450" t="s">
        <v>159</v>
      </c>
      <c r="Q60" s="467" t="s">
        <v>154</v>
      </c>
    </row>
    <row r="61" spans="1:17">
      <c r="A61" s="480"/>
      <c r="B61" s="451"/>
      <c r="C61" s="464"/>
      <c r="D61" s="451"/>
      <c r="E61" s="451"/>
      <c r="F61" s="465"/>
      <c r="G61" s="449"/>
      <c r="H61" s="451"/>
      <c r="I61" s="451"/>
      <c r="J61" s="451"/>
      <c r="K61" s="451"/>
      <c r="L61" s="452"/>
      <c r="M61" s="453" t="s">
        <v>155</v>
      </c>
      <c r="N61" s="451"/>
      <c r="O61" s="451"/>
      <c r="P61" s="450"/>
      <c r="Q61" s="467" t="s">
        <v>154</v>
      </c>
    </row>
    <row r="62" spans="1:17">
      <c r="A62" s="480"/>
      <c r="B62" s="451" t="s">
        <v>163</v>
      </c>
      <c r="C62" s="464" t="s">
        <v>687</v>
      </c>
      <c r="D62" s="451" t="s">
        <v>152</v>
      </c>
      <c r="E62" s="451">
        <v>1902</v>
      </c>
      <c r="F62" s="465">
        <v>246.57</v>
      </c>
      <c r="G62" s="448">
        <v>1725990</v>
      </c>
      <c r="H62" s="451" t="s">
        <v>153</v>
      </c>
      <c r="I62" s="451" t="s">
        <v>152</v>
      </c>
      <c r="J62" s="451" t="s">
        <v>154</v>
      </c>
      <c r="K62" s="451" t="s">
        <v>152</v>
      </c>
      <c r="L62" s="452"/>
      <c r="M62" s="453" t="s">
        <v>155</v>
      </c>
      <c r="N62" s="451" t="s">
        <v>161</v>
      </c>
      <c r="O62" s="451" t="s">
        <v>162</v>
      </c>
      <c r="P62" s="450" t="s">
        <v>159</v>
      </c>
      <c r="Q62" s="467" t="s">
        <v>154</v>
      </c>
    </row>
    <row r="63" spans="1:17">
      <c r="A63" s="480"/>
      <c r="B63" s="451"/>
      <c r="C63" s="464"/>
      <c r="D63" s="451"/>
      <c r="E63" s="451"/>
      <c r="F63" s="465"/>
      <c r="G63" s="449"/>
      <c r="H63" s="451"/>
      <c r="I63" s="451"/>
      <c r="J63" s="451"/>
      <c r="K63" s="451"/>
      <c r="L63" s="452"/>
      <c r="M63" s="453" t="s">
        <v>155</v>
      </c>
      <c r="N63" s="451" t="s">
        <v>156</v>
      </c>
      <c r="O63" s="451"/>
      <c r="P63" s="450"/>
      <c r="Q63" s="467" t="s">
        <v>154</v>
      </c>
    </row>
    <row r="64" spans="1:17">
      <c r="A64" s="480"/>
      <c r="B64" s="451" t="s">
        <v>160</v>
      </c>
      <c r="C64" s="464" t="s">
        <v>688</v>
      </c>
      <c r="D64" s="451" t="s">
        <v>152</v>
      </c>
      <c r="E64" s="451">
        <v>1910</v>
      </c>
      <c r="F64" s="465">
        <v>184.46</v>
      </c>
      <c r="G64" s="448">
        <v>1291220</v>
      </c>
      <c r="H64" s="451" t="s">
        <v>153</v>
      </c>
      <c r="I64" s="451" t="s">
        <v>152</v>
      </c>
      <c r="J64" s="451" t="s">
        <v>154</v>
      </c>
      <c r="K64" s="451" t="s">
        <v>152</v>
      </c>
      <c r="L64" s="452"/>
      <c r="M64" s="453" t="s">
        <v>155</v>
      </c>
      <c r="N64" s="451" t="s">
        <v>161</v>
      </c>
      <c r="O64" s="451" t="s">
        <v>162</v>
      </c>
      <c r="P64" s="450" t="s">
        <v>159</v>
      </c>
      <c r="Q64" s="467" t="s">
        <v>154</v>
      </c>
    </row>
    <row r="65" spans="1:17">
      <c r="A65" s="480"/>
      <c r="B65" s="451"/>
      <c r="C65" s="464"/>
      <c r="D65" s="451"/>
      <c r="E65" s="451"/>
      <c r="F65" s="465"/>
      <c r="G65" s="449"/>
      <c r="H65" s="451"/>
      <c r="I65" s="451"/>
      <c r="J65" s="451"/>
      <c r="K65" s="451"/>
      <c r="L65" s="452"/>
      <c r="M65" s="453" t="s">
        <v>155</v>
      </c>
      <c r="N65" s="451" t="s">
        <v>156</v>
      </c>
      <c r="O65" s="451"/>
      <c r="P65" s="450"/>
      <c r="Q65" s="467" t="s">
        <v>154</v>
      </c>
    </row>
    <row r="66" spans="1:17">
      <c r="A66" s="480"/>
      <c r="B66" s="451" t="s">
        <v>160</v>
      </c>
      <c r="C66" s="464" t="s">
        <v>689</v>
      </c>
      <c r="D66" s="451" t="s">
        <v>152</v>
      </c>
      <c r="E66" s="451">
        <v>1898</v>
      </c>
      <c r="F66" s="465">
        <v>100.53</v>
      </c>
      <c r="G66" s="448">
        <v>603180</v>
      </c>
      <c r="H66" s="451" t="s">
        <v>153</v>
      </c>
      <c r="I66" s="451" t="s">
        <v>152</v>
      </c>
      <c r="J66" s="451" t="s">
        <v>154</v>
      </c>
      <c r="K66" s="451" t="s">
        <v>154</v>
      </c>
      <c r="L66" s="452"/>
      <c r="M66" s="453" t="s">
        <v>155</v>
      </c>
      <c r="N66" s="451" t="s">
        <v>161</v>
      </c>
      <c r="O66" s="451" t="s">
        <v>162</v>
      </c>
      <c r="P66" s="450" t="s">
        <v>159</v>
      </c>
      <c r="Q66" s="467" t="s">
        <v>154</v>
      </c>
    </row>
    <row r="67" spans="1:17">
      <c r="A67" s="480"/>
      <c r="B67" s="451"/>
      <c r="C67" s="464"/>
      <c r="D67" s="451"/>
      <c r="E67" s="451"/>
      <c r="F67" s="465"/>
      <c r="G67" s="449"/>
      <c r="H67" s="451"/>
      <c r="I67" s="451"/>
      <c r="J67" s="451"/>
      <c r="K67" s="451"/>
      <c r="L67" s="452"/>
      <c r="M67" s="453" t="s">
        <v>155</v>
      </c>
      <c r="N67" s="451" t="s">
        <v>156</v>
      </c>
      <c r="O67" s="451"/>
      <c r="P67" s="450"/>
      <c r="Q67" s="467" t="s">
        <v>154</v>
      </c>
    </row>
    <row r="68" spans="1:17">
      <c r="A68" s="480"/>
      <c r="B68" s="451" t="s">
        <v>163</v>
      </c>
      <c r="C68" s="464" t="s">
        <v>690</v>
      </c>
      <c r="D68" s="451" t="s">
        <v>152</v>
      </c>
      <c r="E68" s="451">
        <v>1902</v>
      </c>
      <c r="F68" s="465">
        <v>124.49</v>
      </c>
      <c r="G68" s="448">
        <v>746940</v>
      </c>
      <c r="H68" s="451" t="s">
        <v>153</v>
      </c>
      <c r="I68" s="451" t="s">
        <v>152</v>
      </c>
      <c r="J68" s="451" t="s">
        <v>154</v>
      </c>
      <c r="K68" s="451" t="s">
        <v>154</v>
      </c>
      <c r="L68" s="452"/>
      <c r="M68" s="453" t="s">
        <v>155</v>
      </c>
      <c r="N68" s="451" t="s">
        <v>161</v>
      </c>
      <c r="O68" s="451" t="s">
        <v>162</v>
      </c>
      <c r="P68" s="450" t="s">
        <v>159</v>
      </c>
      <c r="Q68" s="467" t="s">
        <v>154</v>
      </c>
    </row>
    <row r="69" spans="1:17">
      <c r="A69" s="480"/>
      <c r="B69" s="451"/>
      <c r="C69" s="464"/>
      <c r="D69" s="451"/>
      <c r="E69" s="451"/>
      <c r="F69" s="465"/>
      <c r="G69" s="449"/>
      <c r="H69" s="451"/>
      <c r="I69" s="451"/>
      <c r="J69" s="451"/>
      <c r="K69" s="451"/>
      <c r="L69" s="452"/>
      <c r="M69" s="453" t="s">
        <v>155</v>
      </c>
      <c r="N69" s="451" t="s">
        <v>156</v>
      </c>
      <c r="O69" s="451"/>
      <c r="P69" s="450"/>
      <c r="Q69" s="467" t="s">
        <v>154</v>
      </c>
    </row>
    <row r="70" spans="1:17">
      <c r="A70" s="480"/>
      <c r="B70" s="451" t="s">
        <v>163</v>
      </c>
      <c r="C70" s="464" t="s">
        <v>691</v>
      </c>
      <c r="D70" s="451" t="s">
        <v>152</v>
      </c>
      <c r="E70" s="451">
        <v>1915</v>
      </c>
      <c r="F70" s="465">
        <v>306.12</v>
      </c>
      <c r="G70" s="448">
        <v>1836720</v>
      </c>
      <c r="H70" s="451" t="s">
        <v>153</v>
      </c>
      <c r="I70" s="451" t="s">
        <v>152</v>
      </c>
      <c r="J70" s="451" t="s">
        <v>154</v>
      </c>
      <c r="K70" s="451" t="s">
        <v>152</v>
      </c>
      <c r="L70" s="452"/>
      <c r="M70" s="453" t="s">
        <v>155</v>
      </c>
      <c r="N70" s="451" t="s">
        <v>161</v>
      </c>
      <c r="O70" s="451" t="s">
        <v>162</v>
      </c>
      <c r="P70" s="450" t="s">
        <v>167</v>
      </c>
      <c r="Q70" s="467" t="s">
        <v>154</v>
      </c>
    </row>
    <row r="71" spans="1:17">
      <c r="A71" s="480"/>
      <c r="B71" s="451"/>
      <c r="C71" s="464"/>
      <c r="D71" s="451"/>
      <c r="E71" s="451"/>
      <c r="F71" s="465"/>
      <c r="G71" s="449"/>
      <c r="H71" s="451"/>
      <c r="I71" s="451"/>
      <c r="J71" s="451"/>
      <c r="K71" s="451"/>
      <c r="L71" s="452"/>
      <c r="M71" s="453" t="s">
        <v>155</v>
      </c>
      <c r="N71" s="451" t="s">
        <v>156</v>
      </c>
      <c r="O71" s="451"/>
      <c r="P71" s="450"/>
      <c r="Q71" s="467" t="s">
        <v>154</v>
      </c>
    </row>
    <row r="72" spans="1:17">
      <c r="A72" s="480"/>
      <c r="B72" s="451" t="s">
        <v>163</v>
      </c>
      <c r="C72" s="464" t="s">
        <v>692</v>
      </c>
      <c r="D72" s="451" t="s">
        <v>152</v>
      </c>
      <c r="E72" s="451">
        <v>1986</v>
      </c>
      <c r="F72" s="465">
        <v>172.57</v>
      </c>
      <c r="G72" s="448">
        <v>1035420</v>
      </c>
      <c r="H72" s="451" t="s">
        <v>153</v>
      </c>
      <c r="I72" s="451" t="s">
        <v>152</v>
      </c>
      <c r="J72" s="451" t="s">
        <v>154</v>
      </c>
      <c r="K72" s="451" t="s">
        <v>154</v>
      </c>
      <c r="L72" s="452"/>
      <c r="M72" s="453" t="s">
        <v>155</v>
      </c>
      <c r="N72" s="451" t="s">
        <v>161</v>
      </c>
      <c r="O72" s="451" t="s">
        <v>162</v>
      </c>
      <c r="P72" s="450" t="s">
        <v>158</v>
      </c>
      <c r="Q72" s="467" t="s">
        <v>154</v>
      </c>
    </row>
    <row r="73" spans="1:17">
      <c r="A73" s="480"/>
      <c r="B73" s="451"/>
      <c r="C73" s="464"/>
      <c r="D73" s="451"/>
      <c r="E73" s="451"/>
      <c r="F73" s="465"/>
      <c r="G73" s="449"/>
      <c r="H73" s="451"/>
      <c r="I73" s="451"/>
      <c r="J73" s="451"/>
      <c r="K73" s="451"/>
      <c r="L73" s="452"/>
      <c r="M73" s="453" t="s">
        <v>155</v>
      </c>
      <c r="N73" s="451"/>
      <c r="O73" s="451"/>
      <c r="P73" s="450" t="s">
        <v>159</v>
      </c>
      <c r="Q73" s="467" t="s">
        <v>154</v>
      </c>
    </row>
    <row r="74" spans="1:17">
      <c r="A74" s="480"/>
      <c r="B74" s="451" t="s">
        <v>163</v>
      </c>
      <c r="C74" s="464" t="s">
        <v>693</v>
      </c>
      <c r="D74" s="451" t="s">
        <v>152</v>
      </c>
      <c r="E74" s="451">
        <v>1906</v>
      </c>
      <c r="F74" s="465">
        <v>198.72</v>
      </c>
      <c r="G74" s="448">
        <v>1391040</v>
      </c>
      <c r="H74" s="451" t="s">
        <v>153</v>
      </c>
      <c r="I74" s="451" t="s">
        <v>152</v>
      </c>
      <c r="J74" s="451" t="s">
        <v>154</v>
      </c>
      <c r="K74" s="451" t="s">
        <v>152</v>
      </c>
      <c r="L74" s="452"/>
      <c r="M74" s="453" t="s">
        <v>155</v>
      </c>
      <c r="N74" s="451" t="s">
        <v>161</v>
      </c>
      <c r="O74" s="451" t="s">
        <v>162</v>
      </c>
      <c r="P74" s="450" t="s">
        <v>167</v>
      </c>
      <c r="Q74" s="467" t="s">
        <v>154</v>
      </c>
    </row>
    <row r="75" spans="1:17">
      <c r="A75" s="480"/>
      <c r="B75" s="451"/>
      <c r="C75" s="464"/>
      <c r="D75" s="451"/>
      <c r="E75" s="451"/>
      <c r="F75" s="465"/>
      <c r="G75" s="449"/>
      <c r="H75" s="451"/>
      <c r="I75" s="451"/>
      <c r="J75" s="451"/>
      <c r="K75" s="451"/>
      <c r="L75" s="452"/>
      <c r="M75" s="453" t="s">
        <v>155</v>
      </c>
      <c r="N75" s="451" t="s">
        <v>156</v>
      </c>
      <c r="O75" s="451"/>
      <c r="P75" s="450"/>
      <c r="Q75" s="467" t="s">
        <v>154</v>
      </c>
    </row>
    <row r="76" spans="1:17">
      <c r="A76" s="480"/>
      <c r="B76" s="451" t="s">
        <v>168</v>
      </c>
      <c r="C76" s="464" t="s">
        <v>694</v>
      </c>
      <c r="D76" s="451" t="s">
        <v>152</v>
      </c>
      <c r="E76" s="451" t="s">
        <v>169</v>
      </c>
      <c r="F76" s="465">
        <v>490.5</v>
      </c>
      <c r="G76" s="448">
        <v>2943000</v>
      </c>
      <c r="H76" s="451" t="s">
        <v>153</v>
      </c>
      <c r="I76" s="451" t="s">
        <v>152</v>
      </c>
      <c r="J76" s="451" t="s">
        <v>152</v>
      </c>
      <c r="K76" s="451" t="s">
        <v>154</v>
      </c>
      <c r="L76" s="452"/>
      <c r="M76" s="453" t="s">
        <v>155</v>
      </c>
      <c r="N76" s="451" t="s">
        <v>156</v>
      </c>
      <c r="O76" s="451"/>
      <c r="P76" s="450" t="s">
        <v>159</v>
      </c>
      <c r="Q76" s="467" t="s">
        <v>154</v>
      </c>
    </row>
    <row r="77" spans="1:17">
      <c r="A77" s="480"/>
      <c r="B77" s="451"/>
      <c r="C77" s="464"/>
      <c r="D77" s="451"/>
      <c r="E77" s="451"/>
      <c r="F77" s="465"/>
      <c r="G77" s="449"/>
      <c r="H77" s="451"/>
      <c r="I77" s="451"/>
      <c r="J77" s="451"/>
      <c r="K77" s="451"/>
      <c r="L77" s="452"/>
      <c r="M77" s="453" t="s">
        <v>155</v>
      </c>
      <c r="N77" s="451"/>
      <c r="O77" s="451"/>
      <c r="P77" s="450"/>
      <c r="Q77" s="467" t="s">
        <v>154</v>
      </c>
    </row>
    <row r="78" spans="1:17">
      <c r="A78" s="480"/>
      <c r="B78" s="451" t="s">
        <v>168</v>
      </c>
      <c r="C78" s="464" t="s">
        <v>695</v>
      </c>
      <c r="D78" s="451" t="s">
        <v>152</v>
      </c>
      <c r="E78" s="451">
        <v>1975</v>
      </c>
      <c r="F78" s="465">
        <v>247.55</v>
      </c>
      <c r="G78" s="448">
        <v>1485300</v>
      </c>
      <c r="H78" s="451" t="s">
        <v>153</v>
      </c>
      <c r="I78" s="451" t="s">
        <v>152</v>
      </c>
      <c r="J78" s="451" t="s">
        <v>152</v>
      </c>
      <c r="K78" s="451" t="s">
        <v>154</v>
      </c>
      <c r="L78" s="452"/>
      <c r="M78" s="453" t="s">
        <v>155</v>
      </c>
      <c r="N78" s="451" t="s">
        <v>156</v>
      </c>
      <c r="O78" s="451"/>
      <c r="P78" s="450" t="s">
        <v>159</v>
      </c>
      <c r="Q78" s="467" t="s">
        <v>154</v>
      </c>
    </row>
    <row r="79" spans="1:17">
      <c r="A79" s="480"/>
      <c r="B79" s="451"/>
      <c r="C79" s="464"/>
      <c r="D79" s="451"/>
      <c r="E79" s="451"/>
      <c r="F79" s="465"/>
      <c r="G79" s="449"/>
      <c r="H79" s="451"/>
      <c r="I79" s="451"/>
      <c r="J79" s="451"/>
      <c r="K79" s="451"/>
      <c r="L79" s="452"/>
      <c r="M79" s="453" t="s">
        <v>155</v>
      </c>
      <c r="N79" s="451"/>
      <c r="O79" s="451"/>
      <c r="P79" s="450"/>
      <c r="Q79" s="467" t="s">
        <v>154</v>
      </c>
    </row>
    <row r="80" spans="1:17">
      <c r="A80" s="480"/>
      <c r="B80" s="451" t="s">
        <v>163</v>
      </c>
      <c r="C80" s="464" t="s">
        <v>696</v>
      </c>
      <c r="D80" s="451" t="s">
        <v>152</v>
      </c>
      <c r="E80" s="451">
        <v>1930</v>
      </c>
      <c r="F80" s="465">
        <v>218.91</v>
      </c>
      <c r="G80" s="448">
        <v>1313460</v>
      </c>
      <c r="H80" s="451" t="s">
        <v>153</v>
      </c>
      <c r="I80" s="451" t="s">
        <v>152</v>
      </c>
      <c r="J80" s="451" t="s">
        <v>154</v>
      </c>
      <c r="K80" s="451" t="s">
        <v>154</v>
      </c>
      <c r="L80" s="452"/>
      <c r="M80" s="453" t="s">
        <v>155</v>
      </c>
      <c r="N80" s="451" t="s">
        <v>161</v>
      </c>
      <c r="O80" s="451" t="s">
        <v>162</v>
      </c>
      <c r="P80" s="450" t="s">
        <v>158</v>
      </c>
      <c r="Q80" s="467" t="s">
        <v>154</v>
      </c>
    </row>
    <row r="81" spans="1:17">
      <c r="A81" s="480"/>
      <c r="B81" s="451"/>
      <c r="C81" s="464"/>
      <c r="D81" s="451"/>
      <c r="E81" s="451"/>
      <c r="F81" s="465"/>
      <c r="G81" s="449"/>
      <c r="H81" s="451"/>
      <c r="I81" s="451"/>
      <c r="J81" s="451"/>
      <c r="K81" s="451"/>
      <c r="L81" s="452"/>
      <c r="M81" s="453" t="s">
        <v>155</v>
      </c>
      <c r="N81" s="451"/>
      <c r="O81" s="451"/>
      <c r="P81" s="450" t="s">
        <v>159</v>
      </c>
      <c r="Q81" s="467" t="s">
        <v>154</v>
      </c>
    </row>
    <row r="82" spans="1:17">
      <c r="A82" s="480"/>
      <c r="B82" s="451" t="s">
        <v>160</v>
      </c>
      <c r="C82" s="464" t="s">
        <v>697</v>
      </c>
      <c r="D82" s="451" t="s">
        <v>152</v>
      </c>
      <c r="E82" s="451">
        <v>1905</v>
      </c>
      <c r="F82" s="465">
        <v>394.6</v>
      </c>
      <c r="G82" s="448">
        <v>2367600</v>
      </c>
      <c r="H82" s="451" t="s">
        <v>153</v>
      </c>
      <c r="I82" s="451" t="s">
        <v>152</v>
      </c>
      <c r="J82" s="451" t="s">
        <v>154</v>
      </c>
      <c r="K82" s="451" t="s">
        <v>154</v>
      </c>
      <c r="L82" s="452"/>
      <c r="M82" s="453" t="s">
        <v>155</v>
      </c>
      <c r="N82" s="451" t="s">
        <v>161</v>
      </c>
      <c r="O82" s="451" t="s">
        <v>162</v>
      </c>
      <c r="P82" s="450" t="s">
        <v>159</v>
      </c>
      <c r="Q82" s="467" t="s">
        <v>154</v>
      </c>
    </row>
    <row r="83" spans="1:17">
      <c r="A83" s="480"/>
      <c r="B83" s="451"/>
      <c r="C83" s="464"/>
      <c r="D83" s="451"/>
      <c r="E83" s="451"/>
      <c r="F83" s="465"/>
      <c r="G83" s="449"/>
      <c r="H83" s="451"/>
      <c r="I83" s="451"/>
      <c r="J83" s="451"/>
      <c r="K83" s="451"/>
      <c r="L83" s="452"/>
      <c r="M83" s="453" t="s">
        <v>155</v>
      </c>
      <c r="N83" s="451" t="s">
        <v>156</v>
      </c>
      <c r="O83" s="451"/>
      <c r="P83" s="450"/>
      <c r="Q83" s="467" t="s">
        <v>154</v>
      </c>
    </row>
    <row r="84" spans="1:17">
      <c r="A84" s="480"/>
      <c r="B84" s="451" t="s">
        <v>163</v>
      </c>
      <c r="C84" s="464" t="s">
        <v>698</v>
      </c>
      <c r="D84" s="451" t="s">
        <v>152</v>
      </c>
      <c r="E84" s="451">
        <v>1905</v>
      </c>
      <c r="F84" s="465">
        <v>363.67</v>
      </c>
      <c r="G84" s="448">
        <v>2182020</v>
      </c>
      <c r="H84" s="451" t="s">
        <v>153</v>
      </c>
      <c r="I84" s="451" t="s">
        <v>152</v>
      </c>
      <c r="J84" s="451" t="s">
        <v>152</v>
      </c>
      <c r="K84" s="451" t="s">
        <v>154</v>
      </c>
      <c r="L84" s="452"/>
      <c r="M84" s="453" t="s">
        <v>155</v>
      </c>
      <c r="N84" s="451" t="s">
        <v>161</v>
      </c>
      <c r="O84" s="451" t="s">
        <v>162</v>
      </c>
      <c r="P84" s="450" t="s">
        <v>159</v>
      </c>
      <c r="Q84" s="467" t="s">
        <v>154</v>
      </c>
    </row>
    <row r="85" spans="1:17">
      <c r="A85" s="480"/>
      <c r="B85" s="451"/>
      <c r="C85" s="464"/>
      <c r="D85" s="451"/>
      <c r="E85" s="451"/>
      <c r="F85" s="465"/>
      <c r="G85" s="449"/>
      <c r="H85" s="451"/>
      <c r="I85" s="451"/>
      <c r="J85" s="451"/>
      <c r="K85" s="451"/>
      <c r="L85" s="452"/>
      <c r="M85" s="453" t="s">
        <v>155</v>
      </c>
      <c r="N85" s="451" t="s">
        <v>156</v>
      </c>
      <c r="O85" s="451"/>
      <c r="P85" s="450"/>
      <c r="Q85" s="467" t="s">
        <v>154</v>
      </c>
    </row>
    <row r="86" spans="1:17">
      <c r="A86" s="480"/>
      <c r="B86" s="451" t="s">
        <v>163</v>
      </c>
      <c r="C86" s="464" t="s">
        <v>699</v>
      </c>
      <c r="D86" s="451" t="s">
        <v>152</v>
      </c>
      <c r="E86" s="451">
        <v>1915</v>
      </c>
      <c r="F86" s="465">
        <v>278.24</v>
      </c>
      <c r="G86" s="448">
        <v>1669440</v>
      </c>
      <c r="H86" s="451" t="s">
        <v>153</v>
      </c>
      <c r="I86" s="451" t="s">
        <v>152</v>
      </c>
      <c r="J86" s="451" t="s">
        <v>154</v>
      </c>
      <c r="K86" s="451" t="s">
        <v>154</v>
      </c>
      <c r="L86" s="452"/>
      <c r="M86" s="453" t="s">
        <v>155</v>
      </c>
      <c r="N86" s="451" t="s">
        <v>161</v>
      </c>
      <c r="O86" s="451" t="s">
        <v>162</v>
      </c>
      <c r="P86" s="478" t="s">
        <v>170</v>
      </c>
      <c r="Q86" s="467" t="s">
        <v>154</v>
      </c>
    </row>
    <row r="87" spans="1:17">
      <c r="A87" s="480"/>
      <c r="B87" s="451"/>
      <c r="C87" s="464"/>
      <c r="D87" s="451"/>
      <c r="E87" s="451"/>
      <c r="F87" s="465"/>
      <c r="G87" s="449"/>
      <c r="H87" s="451"/>
      <c r="I87" s="451"/>
      <c r="J87" s="451"/>
      <c r="K87" s="451"/>
      <c r="L87" s="452"/>
      <c r="M87" s="453" t="s">
        <v>155</v>
      </c>
      <c r="N87" s="451" t="s">
        <v>156</v>
      </c>
      <c r="O87" s="451"/>
      <c r="P87" s="478"/>
      <c r="Q87" s="467" t="s">
        <v>154</v>
      </c>
    </row>
    <row r="88" spans="1:17">
      <c r="A88" s="480"/>
      <c r="B88" s="451" t="s">
        <v>171</v>
      </c>
      <c r="C88" s="464" t="s">
        <v>172</v>
      </c>
      <c r="D88" s="451" t="s">
        <v>152</v>
      </c>
      <c r="E88" s="451" t="s">
        <v>169</v>
      </c>
      <c r="F88" s="465">
        <v>757.98</v>
      </c>
      <c r="G88" s="448">
        <v>4547880</v>
      </c>
      <c r="H88" s="451" t="s">
        <v>153</v>
      </c>
      <c r="I88" s="451" t="s">
        <v>152</v>
      </c>
      <c r="J88" s="451" t="s">
        <v>152</v>
      </c>
      <c r="K88" s="451" t="s">
        <v>154</v>
      </c>
      <c r="L88" s="452"/>
      <c r="M88" s="453" t="s">
        <v>155</v>
      </c>
      <c r="N88" s="451" t="s">
        <v>156</v>
      </c>
      <c r="O88" s="464" t="s">
        <v>173</v>
      </c>
      <c r="P88" s="450" t="s">
        <v>159</v>
      </c>
      <c r="Q88" s="467" t="s">
        <v>154</v>
      </c>
    </row>
    <row r="89" spans="1:17">
      <c r="A89" s="480"/>
      <c r="B89" s="451"/>
      <c r="C89" s="464"/>
      <c r="D89" s="451"/>
      <c r="E89" s="451"/>
      <c r="F89" s="465"/>
      <c r="G89" s="449"/>
      <c r="H89" s="451"/>
      <c r="I89" s="451"/>
      <c r="J89" s="451"/>
      <c r="K89" s="451"/>
      <c r="L89" s="452"/>
      <c r="M89" s="453" t="s">
        <v>155</v>
      </c>
      <c r="N89" s="451"/>
      <c r="O89" s="464"/>
      <c r="P89" s="450"/>
      <c r="Q89" s="467"/>
    </row>
    <row r="90" spans="1:17">
      <c r="A90" s="480"/>
      <c r="B90" s="451" t="s">
        <v>160</v>
      </c>
      <c r="C90" s="464" t="s">
        <v>700</v>
      </c>
      <c r="D90" s="451" t="s">
        <v>152</v>
      </c>
      <c r="E90" s="451" t="s">
        <v>169</v>
      </c>
      <c r="F90" s="465">
        <v>272.02</v>
      </c>
      <c r="G90" s="448">
        <v>1632120</v>
      </c>
      <c r="H90" s="451" t="s">
        <v>153</v>
      </c>
      <c r="I90" s="451" t="s">
        <v>152</v>
      </c>
      <c r="J90" s="451" t="s">
        <v>152</v>
      </c>
      <c r="K90" s="451" t="s">
        <v>154</v>
      </c>
      <c r="L90" s="452"/>
      <c r="M90" s="453" t="s">
        <v>155</v>
      </c>
      <c r="N90" s="451" t="s">
        <v>161</v>
      </c>
      <c r="O90" s="451" t="s">
        <v>162</v>
      </c>
      <c r="P90" s="450" t="s">
        <v>159</v>
      </c>
      <c r="Q90" s="467" t="s">
        <v>154</v>
      </c>
    </row>
    <row r="91" spans="1:17">
      <c r="A91" s="480"/>
      <c r="B91" s="451"/>
      <c r="C91" s="464"/>
      <c r="D91" s="451"/>
      <c r="E91" s="451"/>
      <c r="F91" s="465"/>
      <c r="G91" s="449"/>
      <c r="H91" s="451"/>
      <c r="I91" s="451"/>
      <c r="J91" s="451"/>
      <c r="K91" s="451"/>
      <c r="L91" s="452"/>
      <c r="M91" s="453" t="s">
        <v>155</v>
      </c>
      <c r="N91" s="451" t="s">
        <v>156</v>
      </c>
      <c r="O91" s="451"/>
      <c r="P91" s="450"/>
      <c r="Q91" s="467"/>
    </row>
    <row r="92" spans="1:17">
      <c r="A92" s="480"/>
      <c r="B92" s="451" t="s">
        <v>174</v>
      </c>
      <c r="C92" s="464" t="s">
        <v>701</v>
      </c>
      <c r="D92" s="451" t="s">
        <v>152</v>
      </c>
      <c r="E92" s="451">
        <v>2000</v>
      </c>
      <c r="F92" s="465">
        <v>1098.5999999999999</v>
      </c>
      <c r="G92" s="448">
        <v>6591599.9999999991</v>
      </c>
      <c r="H92" s="451" t="s">
        <v>153</v>
      </c>
      <c r="I92" s="451" t="s">
        <v>152</v>
      </c>
      <c r="J92" s="451" t="s">
        <v>152</v>
      </c>
      <c r="K92" s="451" t="s">
        <v>154</v>
      </c>
      <c r="L92" s="452"/>
      <c r="M92" s="453" t="s">
        <v>155</v>
      </c>
      <c r="N92" s="451" t="s">
        <v>156</v>
      </c>
      <c r="O92" s="451" t="s">
        <v>162</v>
      </c>
      <c r="P92" s="450"/>
      <c r="Q92" s="467" t="s">
        <v>154</v>
      </c>
    </row>
    <row r="93" spans="1:17" ht="28.5" customHeight="1">
      <c r="A93" s="480"/>
      <c r="B93" s="451"/>
      <c r="C93" s="464"/>
      <c r="D93" s="451"/>
      <c r="E93" s="451"/>
      <c r="F93" s="465"/>
      <c r="G93" s="449"/>
      <c r="H93" s="451"/>
      <c r="I93" s="451"/>
      <c r="J93" s="451"/>
      <c r="K93" s="451"/>
      <c r="L93" s="452"/>
      <c r="M93" s="453" t="s">
        <v>155</v>
      </c>
      <c r="N93" s="451" t="s">
        <v>156</v>
      </c>
      <c r="O93" s="451"/>
      <c r="P93" s="450"/>
      <c r="Q93" s="467"/>
    </row>
    <row r="94" spans="1:17">
      <c r="A94" s="480"/>
      <c r="B94" s="451" t="s">
        <v>174</v>
      </c>
      <c r="C94" s="464" t="s">
        <v>702</v>
      </c>
      <c r="D94" s="451" t="s">
        <v>152</v>
      </c>
      <c r="E94" s="451">
        <v>1904</v>
      </c>
      <c r="F94" s="465">
        <v>534.79999999999995</v>
      </c>
      <c r="G94" s="448">
        <v>3208799.9999999995</v>
      </c>
      <c r="H94" s="451" t="s">
        <v>153</v>
      </c>
      <c r="I94" s="451" t="s">
        <v>152</v>
      </c>
      <c r="J94" s="451" t="s">
        <v>152</v>
      </c>
      <c r="K94" s="451" t="s">
        <v>154</v>
      </c>
      <c r="L94" s="452"/>
      <c r="M94" s="453" t="s">
        <v>155</v>
      </c>
      <c r="N94" s="451" t="s">
        <v>156</v>
      </c>
      <c r="O94" s="451" t="s">
        <v>162</v>
      </c>
      <c r="P94" s="450"/>
      <c r="Q94" s="467" t="s">
        <v>154</v>
      </c>
    </row>
    <row r="95" spans="1:17">
      <c r="A95" s="480"/>
      <c r="B95" s="451"/>
      <c r="C95" s="464"/>
      <c r="D95" s="451"/>
      <c r="E95" s="451"/>
      <c r="F95" s="465"/>
      <c r="G95" s="449"/>
      <c r="H95" s="451"/>
      <c r="I95" s="451"/>
      <c r="J95" s="451"/>
      <c r="K95" s="451"/>
      <c r="L95" s="452"/>
      <c r="M95" s="453" t="s">
        <v>155</v>
      </c>
      <c r="N95" s="451" t="s">
        <v>156</v>
      </c>
      <c r="O95" s="451"/>
      <c r="P95" s="450"/>
      <c r="Q95" s="467"/>
    </row>
    <row r="96" spans="1:17">
      <c r="A96" s="480"/>
      <c r="B96" s="451" t="s">
        <v>166</v>
      </c>
      <c r="C96" s="464" t="s">
        <v>703</v>
      </c>
      <c r="D96" s="451" t="s">
        <v>152</v>
      </c>
      <c r="E96" s="451">
        <v>2009</v>
      </c>
      <c r="F96" s="465">
        <v>43.26</v>
      </c>
      <c r="G96" s="448">
        <v>259560</v>
      </c>
      <c r="H96" s="451" t="s">
        <v>153</v>
      </c>
      <c r="I96" s="451" t="s">
        <v>152</v>
      </c>
      <c r="J96" s="451" t="s">
        <v>154</v>
      </c>
      <c r="K96" s="451" t="s">
        <v>154</v>
      </c>
      <c r="L96" s="452"/>
      <c r="M96" s="453" t="s">
        <v>155</v>
      </c>
      <c r="N96" s="451" t="s">
        <v>161</v>
      </c>
      <c r="O96" s="451" t="s">
        <v>162</v>
      </c>
      <c r="P96" s="450" t="s">
        <v>159</v>
      </c>
      <c r="Q96" s="467" t="s">
        <v>154</v>
      </c>
    </row>
    <row r="97" spans="1:21">
      <c r="A97" s="480"/>
      <c r="B97" s="451"/>
      <c r="C97" s="464"/>
      <c r="D97" s="451"/>
      <c r="E97" s="451"/>
      <c r="F97" s="465"/>
      <c r="G97" s="449"/>
      <c r="H97" s="451"/>
      <c r="I97" s="451"/>
      <c r="J97" s="451"/>
      <c r="K97" s="451"/>
      <c r="L97" s="452"/>
      <c r="M97" s="453" t="s">
        <v>155</v>
      </c>
      <c r="N97" s="451" t="s">
        <v>156</v>
      </c>
      <c r="O97" s="451"/>
      <c r="P97" s="450"/>
      <c r="Q97" s="467"/>
    </row>
    <row r="98" spans="1:21">
      <c r="A98" s="480"/>
      <c r="B98" s="451" t="s">
        <v>166</v>
      </c>
      <c r="C98" s="464" t="s">
        <v>176</v>
      </c>
      <c r="D98" s="451" t="s">
        <v>152</v>
      </c>
      <c r="E98" s="451">
        <v>1900</v>
      </c>
      <c r="F98" s="465">
        <v>55.8</v>
      </c>
      <c r="G98" s="448">
        <v>334800</v>
      </c>
      <c r="H98" s="451" t="s">
        <v>153</v>
      </c>
      <c r="I98" s="451" t="s">
        <v>152</v>
      </c>
      <c r="J98" s="451" t="s">
        <v>152</v>
      </c>
      <c r="K98" s="451" t="s">
        <v>154</v>
      </c>
      <c r="L98" s="452"/>
      <c r="M98" s="453" t="s">
        <v>155</v>
      </c>
      <c r="N98" s="451" t="s">
        <v>156</v>
      </c>
      <c r="O98" s="451"/>
      <c r="P98" s="450" t="s">
        <v>159</v>
      </c>
      <c r="Q98" s="467" t="s">
        <v>154</v>
      </c>
    </row>
    <row r="99" spans="1:21">
      <c r="A99" s="480"/>
      <c r="B99" s="451"/>
      <c r="C99" s="464"/>
      <c r="D99" s="451"/>
      <c r="E99" s="451"/>
      <c r="F99" s="465"/>
      <c r="G99" s="449"/>
      <c r="H99" s="451"/>
      <c r="I99" s="451"/>
      <c r="J99" s="451"/>
      <c r="K99" s="451"/>
      <c r="L99" s="452"/>
      <c r="M99" s="453" t="s">
        <v>155</v>
      </c>
      <c r="N99" s="451"/>
      <c r="O99" s="451"/>
      <c r="P99" s="450"/>
      <c r="Q99" s="467"/>
    </row>
    <row r="100" spans="1:21">
      <c r="A100" s="480"/>
      <c r="B100" s="451" t="s">
        <v>177</v>
      </c>
      <c r="C100" s="464" t="s">
        <v>704</v>
      </c>
      <c r="D100" s="451" t="s">
        <v>152</v>
      </c>
      <c r="E100" s="451">
        <v>1977</v>
      </c>
      <c r="F100" s="465">
        <v>151.66999999999999</v>
      </c>
      <c r="G100" s="448">
        <v>910019.99999999988</v>
      </c>
      <c r="H100" s="451" t="s">
        <v>153</v>
      </c>
      <c r="I100" s="451" t="s">
        <v>152</v>
      </c>
      <c r="J100" s="451" t="s">
        <v>152</v>
      </c>
      <c r="K100" s="451" t="s">
        <v>154</v>
      </c>
      <c r="L100" s="452"/>
      <c r="M100" s="453" t="s">
        <v>155</v>
      </c>
      <c r="N100" s="451" t="s">
        <v>156</v>
      </c>
      <c r="O100" s="451"/>
      <c r="P100" s="450" t="s">
        <v>159</v>
      </c>
      <c r="Q100" s="467" t="s">
        <v>154</v>
      </c>
    </row>
    <row r="101" spans="1:21">
      <c r="A101" s="480"/>
      <c r="B101" s="451"/>
      <c r="C101" s="464"/>
      <c r="D101" s="451"/>
      <c r="E101" s="451"/>
      <c r="F101" s="465"/>
      <c r="G101" s="449"/>
      <c r="H101" s="451"/>
      <c r="I101" s="451"/>
      <c r="J101" s="451"/>
      <c r="K101" s="451"/>
      <c r="L101" s="452"/>
      <c r="M101" s="453" t="s">
        <v>155</v>
      </c>
      <c r="N101" s="451"/>
      <c r="O101" s="451"/>
      <c r="P101" s="450"/>
      <c r="Q101" s="467"/>
    </row>
    <row r="102" spans="1:21">
      <c r="A102" s="480"/>
      <c r="B102" s="451" t="s">
        <v>178</v>
      </c>
      <c r="C102" s="464" t="s">
        <v>705</v>
      </c>
      <c r="D102" s="451" t="s">
        <v>152</v>
      </c>
      <c r="E102" s="451">
        <v>1972</v>
      </c>
      <c r="F102" s="465">
        <v>515.25</v>
      </c>
      <c r="G102" s="448">
        <v>3091500</v>
      </c>
      <c r="H102" s="451" t="s">
        <v>153</v>
      </c>
      <c r="I102" s="451" t="s">
        <v>152</v>
      </c>
      <c r="J102" s="451" t="s">
        <v>152</v>
      </c>
      <c r="K102" s="451" t="s">
        <v>154</v>
      </c>
      <c r="L102" s="452"/>
      <c r="M102" s="453" t="s">
        <v>155</v>
      </c>
      <c r="N102" s="451" t="s">
        <v>156</v>
      </c>
      <c r="O102" s="451" t="s">
        <v>179</v>
      </c>
      <c r="P102" s="450" t="s">
        <v>159</v>
      </c>
      <c r="Q102" s="467" t="s">
        <v>154</v>
      </c>
    </row>
    <row r="103" spans="1:21">
      <c r="A103" s="480"/>
      <c r="B103" s="451"/>
      <c r="C103" s="464"/>
      <c r="D103" s="451"/>
      <c r="E103" s="451"/>
      <c r="F103" s="465"/>
      <c r="G103" s="449"/>
      <c r="H103" s="451"/>
      <c r="I103" s="451"/>
      <c r="J103" s="451"/>
      <c r="K103" s="451"/>
      <c r="L103" s="452"/>
      <c r="M103" s="453" t="s">
        <v>155</v>
      </c>
      <c r="N103" s="451" t="s">
        <v>161</v>
      </c>
      <c r="O103" s="451" t="s">
        <v>157</v>
      </c>
      <c r="P103" s="450" t="s">
        <v>159</v>
      </c>
      <c r="Q103" s="467" t="s">
        <v>154</v>
      </c>
    </row>
    <row r="104" spans="1:21">
      <c r="A104" s="480"/>
      <c r="B104" s="451" t="s">
        <v>180</v>
      </c>
      <c r="C104" s="464" t="s">
        <v>72</v>
      </c>
      <c r="D104" s="451" t="s">
        <v>152</v>
      </c>
      <c r="E104" s="451">
        <v>2015</v>
      </c>
      <c r="F104" s="465">
        <v>1270.23</v>
      </c>
      <c r="G104" s="448">
        <v>7621380</v>
      </c>
      <c r="H104" s="451" t="s">
        <v>153</v>
      </c>
      <c r="I104" s="451" t="s">
        <v>152</v>
      </c>
      <c r="J104" s="451" t="s">
        <v>152</v>
      </c>
      <c r="K104" s="451" t="s">
        <v>154</v>
      </c>
      <c r="L104" s="452"/>
      <c r="M104" s="453" t="s">
        <v>155</v>
      </c>
      <c r="N104" s="451" t="s">
        <v>161</v>
      </c>
      <c r="O104" s="451" t="s">
        <v>162</v>
      </c>
      <c r="P104" s="450" t="s">
        <v>158</v>
      </c>
      <c r="Q104" s="467" t="s">
        <v>154</v>
      </c>
    </row>
    <row r="105" spans="1:21">
      <c r="A105" s="480"/>
      <c r="B105" s="451"/>
      <c r="C105" s="464"/>
      <c r="D105" s="451"/>
      <c r="E105" s="451"/>
      <c r="F105" s="465"/>
      <c r="G105" s="449"/>
      <c r="H105" s="451"/>
      <c r="I105" s="451"/>
      <c r="J105" s="451"/>
      <c r="K105" s="451"/>
      <c r="L105" s="452"/>
      <c r="M105" s="453"/>
      <c r="N105" s="451" t="s">
        <v>156</v>
      </c>
      <c r="O105" s="451"/>
      <c r="P105" s="450"/>
      <c r="Q105" s="467"/>
    </row>
    <row r="106" spans="1:21">
      <c r="A106" s="480"/>
      <c r="B106" s="451" t="s">
        <v>181</v>
      </c>
      <c r="C106" s="464" t="s">
        <v>72</v>
      </c>
      <c r="D106" s="451" t="s">
        <v>152</v>
      </c>
      <c r="E106" s="451">
        <v>2015</v>
      </c>
      <c r="F106" s="465">
        <v>190.8</v>
      </c>
      <c r="G106" s="448">
        <v>1144800</v>
      </c>
      <c r="H106" s="451" t="s">
        <v>153</v>
      </c>
      <c r="I106" s="451" t="s">
        <v>152</v>
      </c>
      <c r="J106" s="451" t="s">
        <v>152</v>
      </c>
      <c r="K106" s="451" t="s">
        <v>154</v>
      </c>
      <c r="L106" s="452"/>
      <c r="M106" s="453" t="s">
        <v>155</v>
      </c>
      <c r="N106" s="451" t="s">
        <v>182</v>
      </c>
      <c r="O106" s="451" t="s">
        <v>179</v>
      </c>
      <c r="P106" s="450" t="s">
        <v>159</v>
      </c>
      <c r="Q106" s="467" t="s">
        <v>154</v>
      </c>
    </row>
    <row r="107" spans="1:21">
      <c r="A107" s="480"/>
      <c r="B107" s="451"/>
      <c r="C107" s="464"/>
      <c r="D107" s="451"/>
      <c r="E107" s="451"/>
      <c r="F107" s="465"/>
      <c r="G107" s="449"/>
      <c r="H107" s="451"/>
      <c r="I107" s="451"/>
      <c r="J107" s="451"/>
      <c r="K107" s="451"/>
      <c r="L107" s="452"/>
      <c r="M107" s="453" t="s">
        <v>155</v>
      </c>
      <c r="N107" s="451" t="s">
        <v>156</v>
      </c>
      <c r="O107" s="451"/>
      <c r="P107" s="450" t="s">
        <v>159</v>
      </c>
      <c r="Q107" s="467" t="s">
        <v>154</v>
      </c>
    </row>
    <row r="108" spans="1:21">
      <c r="A108" s="480"/>
      <c r="B108" s="451" t="s">
        <v>183</v>
      </c>
      <c r="C108" s="464" t="s">
        <v>704</v>
      </c>
      <c r="D108" s="451" t="s">
        <v>152</v>
      </c>
      <c r="E108" s="451">
        <v>1980</v>
      </c>
      <c r="F108" s="465">
        <v>190</v>
      </c>
      <c r="G108" s="448">
        <v>1140000</v>
      </c>
      <c r="H108" s="451" t="s">
        <v>153</v>
      </c>
      <c r="I108" s="451" t="s">
        <v>152</v>
      </c>
      <c r="J108" s="451" t="s">
        <v>154</v>
      </c>
      <c r="K108" s="451" t="s">
        <v>154</v>
      </c>
      <c r="L108" s="452"/>
      <c r="M108" s="453" t="s">
        <v>184</v>
      </c>
      <c r="N108" s="451" t="s">
        <v>161</v>
      </c>
      <c r="O108" s="451" t="s">
        <v>162</v>
      </c>
      <c r="P108" s="450" t="s">
        <v>158</v>
      </c>
      <c r="Q108" s="467" t="s">
        <v>66</v>
      </c>
    </row>
    <row r="109" spans="1:21">
      <c r="A109" s="480"/>
      <c r="B109" s="451"/>
      <c r="C109" s="464"/>
      <c r="D109" s="451"/>
      <c r="E109" s="451"/>
      <c r="F109" s="465"/>
      <c r="G109" s="449"/>
      <c r="H109" s="451"/>
      <c r="I109" s="451"/>
      <c r="J109" s="451"/>
      <c r="K109" s="451"/>
      <c r="L109" s="452"/>
      <c r="M109" s="453" t="s">
        <v>155</v>
      </c>
      <c r="N109" s="451" t="s">
        <v>156</v>
      </c>
      <c r="O109" s="451" t="s">
        <v>179</v>
      </c>
      <c r="P109" s="450" t="s">
        <v>159</v>
      </c>
      <c r="Q109" s="467" t="s">
        <v>154</v>
      </c>
    </row>
    <row r="110" spans="1:21" ht="34.5" customHeight="1">
      <c r="A110" s="480"/>
      <c r="B110" s="101" t="s">
        <v>160</v>
      </c>
      <c r="C110" s="102" t="s">
        <v>706</v>
      </c>
      <c r="D110" s="101" t="s">
        <v>154</v>
      </c>
      <c r="E110" s="101">
        <v>1836</v>
      </c>
      <c r="F110" s="104">
        <v>62.3</v>
      </c>
      <c r="G110" s="103">
        <v>373800</v>
      </c>
      <c r="H110" s="101" t="s">
        <v>153</v>
      </c>
      <c r="I110" s="101"/>
      <c r="J110" s="101" t="s">
        <v>154</v>
      </c>
      <c r="K110" s="101"/>
      <c r="L110" s="105"/>
      <c r="M110" s="106" t="s">
        <v>184</v>
      </c>
      <c r="N110" s="101" t="s">
        <v>161</v>
      </c>
      <c r="O110" s="101" t="s">
        <v>161</v>
      </c>
      <c r="P110" s="107" t="s">
        <v>158</v>
      </c>
      <c r="Q110" s="108" t="s">
        <v>66</v>
      </c>
    </row>
    <row r="111" spans="1:21" s="72" customFormat="1" ht="28.5" customHeight="1">
      <c r="A111" s="480"/>
      <c r="B111" s="133" t="s">
        <v>185</v>
      </c>
      <c r="C111" s="132" t="s">
        <v>707</v>
      </c>
      <c r="D111" s="133"/>
      <c r="E111" s="133">
        <v>2021</v>
      </c>
      <c r="F111" s="244">
        <v>20.440000000000001</v>
      </c>
      <c r="G111" s="245">
        <v>61320.000000000007</v>
      </c>
      <c r="H111" s="133" t="s">
        <v>153</v>
      </c>
      <c r="I111" s="133"/>
      <c r="J111" s="133" t="s">
        <v>154</v>
      </c>
      <c r="K111" s="133" t="s">
        <v>154</v>
      </c>
      <c r="L111" s="246"/>
      <c r="M111" s="247" t="s">
        <v>155</v>
      </c>
      <c r="N111" s="133" t="s">
        <v>161</v>
      </c>
      <c r="O111" s="133" t="s">
        <v>162</v>
      </c>
      <c r="P111" s="248" t="s">
        <v>167</v>
      </c>
      <c r="Q111" s="249" t="s">
        <v>66</v>
      </c>
      <c r="R111" s="224"/>
      <c r="S111" s="224"/>
      <c r="T111" s="224"/>
      <c r="U111" s="224"/>
    </row>
    <row r="112" spans="1:21" s="72" customFormat="1" ht="25.5">
      <c r="A112" s="480"/>
      <c r="B112" s="132" t="s">
        <v>474</v>
      </c>
      <c r="C112" s="132" t="s">
        <v>707</v>
      </c>
      <c r="D112" s="133" t="s">
        <v>152</v>
      </c>
      <c r="E112" s="133">
        <v>2021</v>
      </c>
      <c r="F112" s="244">
        <f>61.32</f>
        <v>61.32</v>
      </c>
      <c r="G112" s="245">
        <v>183960</v>
      </c>
      <c r="H112" s="133" t="s">
        <v>153</v>
      </c>
      <c r="I112" s="133"/>
      <c r="J112" s="133" t="s">
        <v>154</v>
      </c>
      <c r="K112" s="133" t="s">
        <v>154</v>
      </c>
      <c r="L112" s="246"/>
      <c r="M112" s="247" t="s">
        <v>155</v>
      </c>
      <c r="N112" s="132" t="s">
        <v>476</v>
      </c>
      <c r="O112" s="133" t="s">
        <v>162</v>
      </c>
      <c r="P112" s="248" t="s">
        <v>164</v>
      </c>
      <c r="Q112" s="249" t="s">
        <v>66</v>
      </c>
      <c r="R112" s="224"/>
      <c r="S112" s="224"/>
      <c r="T112" s="224"/>
      <c r="U112" s="224"/>
    </row>
    <row r="113" spans="1:164" s="72" customFormat="1" ht="26.25" customHeight="1">
      <c r="A113" s="480"/>
      <c r="B113" s="133" t="s">
        <v>188</v>
      </c>
      <c r="C113" s="132" t="s">
        <v>707</v>
      </c>
      <c r="D113" s="133"/>
      <c r="E113" s="133"/>
      <c r="F113" s="244">
        <v>113.75</v>
      </c>
      <c r="G113" s="245">
        <v>682500</v>
      </c>
      <c r="H113" s="133" t="s">
        <v>153</v>
      </c>
      <c r="I113" s="133"/>
      <c r="J113" s="133"/>
      <c r="K113" s="133" t="s">
        <v>154</v>
      </c>
      <c r="L113" s="246"/>
      <c r="M113" s="302" t="s">
        <v>625</v>
      </c>
      <c r="N113" s="132" t="s">
        <v>626</v>
      </c>
      <c r="O113" s="133"/>
      <c r="P113" s="248"/>
      <c r="Q113" s="249" t="s">
        <v>66</v>
      </c>
      <c r="R113" s="224"/>
      <c r="S113" s="224"/>
      <c r="T113" s="224"/>
      <c r="U113" s="224"/>
    </row>
    <row r="114" spans="1:164" ht="25.5" customHeight="1">
      <c r="A114" s="480"/>
      <c r="B114" s="101" t="s">
        <v>189</v>
      </c>
      <c r="C114" s="102" t="s">
        <v>707</v>
      </c>
      <c r="D114" s="101" t="s">
        <v>152</v>
      </c>
      <c r="E114" s="101">
        <v>2021</v>
      </c>
      <c r="F114" s="104">
        <v>65</v>
      </c>
      <c r="G114" s="103">
        <v>195000</v>
      </c>
      <c r="H114" s="101" t="s">
        <v>153</v>
      </c>
      <c r="I114" s="101"/>
      <c r="J114" s="101"/>
      <c r="K114" s="101" t="s">
        <v>154</v>
      </c>
      <c r="L114" s="105"/>
      <c r="M114" s="106"/>
      <c r="N114" s="101" t="s">
        <v>629</v>
      </c>
      <c r="O114" s="101" t="s">
        <v>241</v>
      </c>
      <c r="P114" s="165" t="s">
        <v>630</v>
      </c>
      <c r="Q114" s="108"/>
    </row>
    <row r="115" spans="1:164" ht="34.5" customHeight="1" thickBot="1">
      <c r="A115" s="481"/>
      <c r="B115" s="110" t="s">
        <v>475</v>
      </c>
      <c r="C115" s="115" t="s">
        <v>707</v>
      </c>
      <c r="D115" s="110" t="s">
        <v>152</v>
      </c>
      <c r="E115" s="110">
        <v>2021</v>
      </c>
      <c r="F115" s="117">
        <v>2548.41</v>
      </c>
      <c r="G115" s="116">
        <v>7645230</v>
      </c>
      <c r="H115" s="110" t="s">
        <v>153</v>
      </c>
      <c r="I115" s="110"/>
      <c r="J115" s="110"/>
      <c r="K115" s="110" t="s">
        <v>154</v>
      </c>
      <c r="L115" s="111"/>
      <c r="M115" s="179" t="s">
        <v>627</v>
      </c>
      <c r="N115" s="110" t="s">
        <v>161</v>
      </c>
      <c r="O115" s="110" t="s">
        <v>628</v>
      </c>
      <c r="P115" s="113" t="s">
        <v>572</v>
      </c>
      <c r="Q115" s="114" t="s">
        <v>66</v>
      </c>
    </row>
    <row r="116" spans="1:164" ht="33.950000000000003" customHeight="1">
      <c r="A116" s="460" t="str">
        <f>'1 - Wykaz jednostek'!B4</f>
        <v>Szkoła Podstawowa nr 1 w Wągrowcu</v>
      </c>
      <c r="B116" s="93" t="s">
        <v>190</v>
      </c>
      <c r="C116" s="94" t="s">
        <v>17</v>
      </c>
      <c r="D116" s="93" t="s">
        <v>192</v>
      </c>
      <c r="E116" s="93">
        <v>1991</v>
      </c>
      <c r="F116" s="96">
        <v>698</v>
      </c>
      <c r="G116" s="95">
        <v>4188000</v>
      </c>
      <c r="H116" s="93" t="s">
        <v>153</v>
      </c>
      <c r="I116" s="93" t="s">
        <v>152</v>
      </c>
      <c r="J116" s="93" t="s">
        <v>152</v>
      </c>
      <c r="K116" s="93" t="s">
        <v>154</v>
      </c>
      <c r="L116" s="97"/>
      <c r="M116" s="98" t="s">
        <v>193</v>
      </c>
      <c r="N116" s="93" t="s">
        <v>194</v>
      </c>
      <c r="O116" s="93" t="s">
        <v>194</v>
      </c>
      <c r="P116" s="99" t="s">
        <v>195</v>
      </c>
      <c r="Q116" s="100" t="s">
        <v>154</v>
      </c>
    </row>
    <row r="117" spans="1:164" ht="27.75" customHeight="1">
      <c r="A117" s="461"/>
      <c r="B117" s="101" t="s">
        <v>196</v>
      </c>
      <c r="C117" s="102" t="s">
        <v>17</v>
      </c>
      <c r="D117" s="101" t="s">
        <v>192</v>
      </c>
      <c r="E117" s="101">
        <v>1993</v>
      </c>
      <c r="F117" s="104">
        <v>860.6</v>
      </c>
      <c r="G117" s="103">
        <v>5163600</v>
      </c>
      <c r="H117" s="101" t="s">
        <v>153</v>
      </c>
      <c r="I117" s="101" t="s">
        <v>152</v>
      </c>
      <c r="J117" s="101" t="s">
        <v>152</v>
      </c>
      <c r="K117" s="101" t="s">
        <v>154</v>
      </c>
      <c r="L117" s="105" t="s">
        <v>197</v>
      </c>
      <c r="M117" s="106" t="s">
        <v>193</v>
      </c>
      <c r="N117" s="101" t="s">
        <v>194</v>
      </c>
      <c r="O117" s="101" t="s">
        <v>194</v>
      </c>
      <c r="P117" s="107" t="s">
        <v>195</v>
      </c>
      <c r="Q117" s="108" t="s">
        <v>154</v>
      </c>
    </row>
    <row r="118" spans="1:164" ht="23.45" customHeight="1">
      <c r="A118" s="461"/>
      <c r="B118" s="101" t="s">
        <v>198</v>
      </c>
      <c r="C118" s="102" t="s">
        <v>17</v>
      </c>
      <c r="D118" s="101" t="s">
        <v>192</v>
      </c>
      <c r="E118" s="101">
        <v>1995</v>
      </c>
      <c r="F118" s="104">
        <v>431.08</v>
      </c>
      <c r="G118" s="103">
        <v>2586480</v>
      </c>
      <c r="H118" s="101" t="s">
        <v>153</v>
      </c>
      <c r="I118" s="101" t="s">
        <v>152</v>
      </c>
      <c r="J118" s="101" t="s">
        <v>152</v>
      </c>
      <c r="K118" s="101" t="s">
        <v>154</v>
      </c>
      <c r="L118" s="105"/>
      <c r="M118" s="106" t="s">
        <v>193</v>
      </c>
      <c r="N118" s="101" t="s">
        <v>194</v>
      </c>
      <c r="O118" s="101" t="s">
        <v>194</v>
      </c>
      <c r="P118" s="107" t="s">
        <v>195</v>
      </c>
      <c r="Q118" s="108" t="s">
        <v>154</v>
      </c>
    </row>
    <row r="119" spans="1:164" ht="27.2" customHeight="1">
      <c r="A119" s="461"/>
      <c r="B119" s="101" t="s">
        <v>199</v>
      </c>
      <c r="C119" s="102" t="s">
        <v>17</v>
      </c>
      <c r="D119" s="101" t="s">
        <v>192</v>
      </c>
      <c r="E119" s="101">
        <v>1997</v>
      </c>
      <c r="F119" s="104">
        <v>1192.83</v>
      </c>
      <c r="G119" s="103">
        <v>7156980</v>
      </c>
      <c r="H119" s="101" t="s">
        <v>153</v>
      </c>
      <c r="I119" s="101" t="s">
        <v>152</v>
      </c>
      <c r="J119" s="101" t="s">
        <v>152</v>
      </c>
      <c r="K119" s="101" t="s">
        <v>154</v>
      </c>
      <c r="L119" s="105" t="s">
        <v>200</v>
      </c>
      <c r="M119" s="106" t="s">
        <v>193</v>
      </c>
      <c r="N119" s="101" t="s">
        <v>194</v>
      </c>
      <c r="O119" s="101" t="s">
        <v>194</v>
      </c>
      <c r="P119" s="107" t="s">
        <v>195</v>
      </c>
      <c r="Q119" s="108" t="s">
        <v>154</v>
      </c>
    </row>
    <row r="120" spans="1:164" ht="36.75" customHeight="1" thickBot="1">
      <c r="A120" s="462"/>
      <c r="B120" s="110" t="s">
        <v>201</v>
      </c>
      <c r="C120" s="115" t="s">
        <v>191</v>
      </c>
      <c r="D120" s="110" t="s">
        <v>192</v>
      </c>
      <c r="E120" s="110" t="s">
        <v>202</v>
      </c>
      <c r="F120" s="117">
        <v>600.53</v>
      </c>
      <c r="G120" s="116">
        <v>3603180</v>
      </c>
      <c r="H120" s="110" t="s">
        <v>153</v>
      </c>
      <c r="I120" s="110" t="s">
        <v>152</v>
      </c>
      <c r="J120" s="110" t="s">
        <v>152</v>
      </c>
      <c r="K120" s="110" t="s">
        <v>154</v>
      </c>
      <c r="L120" s="111"/>
      <c r="M120" s="112" t="s">
        <v>193</v>
      </c>
      <c r="N120" s="110" t="s">
        <v>194</v>
      </c>
      <c r="O120" s="110" t="s">
        <v>194</v>
      </c>
      <c r="P120" s="118" t="s">
        <v>195</v>
      </c>
      <c r="Q120" s="114" t="s">
        <v>154</v>
      </c>
    </row>
    <row r="121" spans="1:164" ht="36" customHeight="1">
      <c r="A121" s="460" t="str">
        <f>'1 - Wykaz jednostek'!B5</f>
        <v>Miejska Biblioteka Publiczna</v>
      </c>
      <c r="B121" s="93" t="s">
        <v>203</v>
      </c>
      <c r="C121" s="94" t="s">
        <v>204</v>
      </c>
      <c r="D121" s="93" t="s">
        <v>192</v>
      </c>
      <c r="E121" s="93" t="s">
        <v>205</v>
      </c>
      <c r="F121" s="96">
        <v>606.17999999999995</v>
      </c>
      <c r="G121" s="95">
        <v>3637079.9999999995</v>
      </c>
      <c r="H121" s="93" t="s">
        <v>153</v>
      </c>
      <c r="I121" s="93" t="s">
        <v>152</v>
      </c>
      <c r="J121" s="93" t="s">
        <v>192</v>
      </c>
      <c r="K121" s="93" t="s">
        <v>206</v>
      </c>
      <c r="L121" s="97" t="s">
        <v>207</v>
      </c>
      <c r="M121" s="167" t="s">
        <v>208</v>
      </c>
      <c r="N121" s="93" t="s">
        <v>209</v>
      </c>
      <c r="O121" s="93" t="s">
        <v>209</v>
      </c>
      <c r="P121" s="99" t="s">
        <v>210</v>
      </c>
      <c r="Q121" s="100" t="s">
        <v>211</v>
      </c>
    </row>
    <row r="122" spans="1:164" ht="48.75" customHeight="1" thickBot="1">
      <c r="A122" s="462"/>
      <c r="B122" s="148" t="s">
        <v>212</v>
      </c>
      <c r="C122" s="152" t="s">
        <v>213</v>
      </c>
      <c r="D122" s="148" t="s">
        <v>192</v>
      </c>
      <c r="E122" s="148">
        <v>1980</v>
      </c>
      <c r="F122" s="153">
        <v>97</v>
      </c>
      <c r="G122" s="116">
        <v>582000</v>
      </c>
      <c r="H122" s="110" t="s">
        <v>153</v>
      </c>
      <c r="I122" s="110" t="s">
        <v>152</v>
      </c>
      <c r="J122" s="110" t="s">
        <v>192</v>
      </c>
      <c r="K122" s="110" t="s">
        <v>206</v>
      </c>
      <c r="L122" s="111"/>
      <c r="M122" s="112" t="s">
        <v>214</v>
      </c>
      <c r="N122" s="110" t="s">
        <v>156</v>
      </c>
      <c r="O122" s="110" t="s">
        <v>211</v>
      </c>
      <c r="P122" s="118" t="s">
        <v>159</v>
      </c>
      <c r="Q122" s="114" t="s">
        <v>211</v>
      </c>
    </row>
    <row r="123" spans="1:164" ht="31.5" customHeight="1">
      <c r="A123" s="460" t="str">
        <f>'1 - Wykaz jednostek'!B6</f>
        <v>Miejski Dom Kultury w Wągrowcu</v>
      </c>
      <c r="B123" s="93" t="s">
        <v>215</v>
      </c>
      <c r="C123" s="94" t="s">
        <v>25</v>
      </c>
      <c r="D123" s="93" t="s">
        <v>192</v>
      </c>
      <c r="E123" s="93">
        <v>1986</v>
      </c>
      <c r="F123" s="96">
        <v>1293.3</v>
      </c>
      <c r="G123" s="95">
        <v>9053100</v>
      </c>
      <c r="H123" s="93" t="s">
        <v>153</v>
      </c>
      <c r="I123" s="93" t="s">
        <v>152</v>
      </c>
      <c r="J123" s="93" t="s">
        <v>192</v>
      </c>
      <c r="K123" s="93" t="s">
        <v>192</v>
      </c>
      <c r="L123" s="97" t="s">
        <v>217</v>
      </c>
      <c r="M123" s="98" t="s">
        <v>184</v>
      </c>
      <c r="N123" s="93" t="s">
        <v>182</v>
      </c>
      <c r="O123" s="93" t="s">
        <v>179</v>
      </c>
      <c r="P123" s="99" t="s">
        <v>195</v>
      </c>
      <c r="Q123" s="100" t="s">
        <v>206</v>
      </c>
    </row>
    <row r="124" spans="1:164" ht="55.7" customHeight="1" thickBot="1">
      <c r="A124" s="462"/>
      <c r="B124" s="154" t="s">
        <v>218</v>
      </c>
      <c r="C124" s="154" t="s">
        <v>219</v>
      </c>
      <c r="D124" s="155" t="s">
        <v>152</v>
      </c>
      <c r="E124" s="155"/>
      <c r="F124" s="156">
        <v>179.5</v>
      </c>
      <c r="G124" s="109">
        <v>1077000</v>
      </c>
      <c r="H124" s="119" t="s">
        <v>153</v>
      </c>
      <c r="I124" s="119"/>
      <c r="J124" s="119" t="s">
        <v>66</v>
      </c>
      <c r="K124" s="119" t="s">
        <v>206</v>
      </c>
      <c r="L124" s="120"/>
      <c r="M124" s="121" t="s">
        <v>184</v>
      </c>
      <c r="N124" s="119" t="s">
        <v>182</v>
      </c>
      <c r="O124" s="119"/>
      <c r="P124" s="122" t="s">
        <v>195</v>
      </c>
      <c r="Q124" s="123"/>
      <c r="R124" s="327"/>
    </row>
    <row r="125" spans="1:164" s="10" customFormat="1" ht="51" customHeight="1">
      <c r="A125" s="454" t="str">
        <f>'1 - Wykaz jednostek'!B7</f>
        <v>Miejski Ośrodek Pomocy Społecznej w Wągrowcu</v>
      </c>
      <c r="B125" s="93" t="s">
        <v>220</v>
      </c>
      <c r="C125" s="94" t="s">
        <v>221</v>
      </c>
      <c r="D125" s="93" t="s">
        <v>192</v>
      </c>
      <c r="E125" s="93">
        <v>1938</v>
      </c>
      <c r="F125" s="96">
        <v>311.98</v>
      </c>
      <c r="G125" s="95">
        <v>1871880</v>
      </c>
      <c r="H125" s="93" t="s">
        <v>153</v>
      </c>
      <c r="I125" s="93" t="s">
        <v>192</v>
      </c>
      <c r="J125" s="93" t="s">
        <v>206</v>
      </c>
      <c r="K125" s="93" t="s">
        <v>206</v>
      </c>
      <c r="L125" s="94"/>
      <c r="M125" s="93" t="s">
        <v>222</v>
      </c>
      <c r="N125" s="93" t="s">
        <v>223</v>
      </c>
      <c r="O125" s="93" t="s">
        <v>224</v>
      </c>
      <c r="P125" s="93" t="s">
        <v>195</v>
      </c>
      <c r="Q125" s="93" t="s">
        <v>206</v>
      </c>
      <c r="R125" s="327"/>
      <c r="S125" s="19"/>
      <c r="T125" s="19"/>
      <c r="U125" s="19"/>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row>
    <row r="126" spans="1:164" s="11" customFormat="1" ht="51" customHeight="1" thickBot="1">
      <c r="A126" s="455"/>
      <c r="B126" s="110" t="s">
        <v>225</v>
      </c>
      <c r="C126" s="115" t="s">
        <v>43</v>
      </c>
      <c r="D126" s="110" t="s">
        <v>192</v>
      </c>
      <c r="E126" s="110">
        <v>2001</v>
      </c>
      <c r="F126" s="117">
        <v>341.7</v>
      </c>
      <c r="G126" s="116">
        <v>2050200</v>
      </c>
      <c r="H126" s="110" t="s">
        <v>153</v>
      </c>
      <c r="I126" s="110" t="s">
        <v>192</v>
      </c>
      <c r="J126" s="110" t="s">
        <v>206</v>
      </c>
      <c r="K126" s="110" t="s">
        <v>206</v>
      </c>
      <c r="L126" s="115" t="s">
        <v>588</v>
      </c>
      <c r="M126" s="110" t="s">
        <v>226</v>
      </c>
      <c r="N126" s="110" t="s">
        <v>227</v>
      </c>
      <c r="O126" s="110" t="s">
        <v>224</v>
      </c>
      <c r="P126" s="110" t="s">
        <v>228</v>
      </c>
      <c r="Q126" s="110" t="s">
        <v>206</v>
      </c>
      <c r="R126" s="327"/>
      <c r="S126" s="19"/>
      <c r="T126" s="19"/>
      <c r="U126" s="19"/>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row>
    <row r="127" spans="1:164" s="72" customFormat="1" ht="36" customHeight="1">
      <c r="A127" s="456" t="str">
        <f>'1 - Wykaz jednostek'!B8</f>
        <v>Miejski Ośrodek Profilaktyki i Rozwiązywania Problemów Alkoholowych</v>
      </c>
      <c r="B127" s="217" t="s">
        <v>229</v>
      </c>
      <c r="C127" s="218" t="s">
        <v>32</v>
      </c>
      <c r="D127" s="217" t="s">
        <v>192</v>
      </c>
      <c r="E127" s="217">
        <v>2005</v>
      </c>
      <c r="F127" s="458">
        <v>2055</v>
      </c>
      <c r="G127" s="512">
        <v>12330000</v>
      </c>
      <c r="H127" s="490" t="s">
        <v>153</v>
      </c>
      <c r="I127" s="490" t="s">
        <v>152</v>
      </c>
      <c r="J127" s="490" t="s">
        <v>192</v>
      </c>
      <c r="K127" s="490" t="s">
        <v>206</v>
      </c>
      <c r="L127" s="510" t="s">
        <v>230</v>
      </c>
      <c r="M127" s="482" t="s">
        <v>231</v>
      </c>
      <c r="N127" s="490"/>
      <c r="O127" s="484" t="s">
        <v>232</v>
      </c>
      <c r="P127" s="486" t="s">
        <v>233</v>
      </c>
      <c r="Q127" s="488" t="s">
        <v>206</v>
      </c>
      <c r="R127" s="224"/>
      <c r="S127" s="224"/>
      <c r="T127" s="224"/>
      <c r="U127" s="224"/>
    </row>
    <row r="128" spans="1:164" s="228" customFormat="1" ht="48" customHeight="1" thickBot="1">
      <c r="A128" s="457"/>
      <c r="B128" s="148" t="s">
        <v>234</v>
      </c>
      <c r="C128" s="152" t="s">
        <v>32</v>
      </c>
      <c r="D128" s="148" t="s">
        <v>152</v>
      </c>
      <c r="E128" s="148">
        <v>2005</v>
      </c>
      <c r="F128" s="459"/>
      <c r="G128" s="513"/>
      <c r="H128" s="491"/>
      <c r="I128" s="491"/>
      <c r="J128" s="491"/>
      <c r="K128" s="491"/>
      <c r="L128" s="511"/>
      <c r="M128" s="483"/>
      <c r="N128" s="491"/>
      <c r="O128" s="485"/>
      <c r="P128" s="487"/>
      <c r="Q128" s="489"/>
      <c r="R128" s="332"/>
      <c r="S128" s="224"/>
      <c r="T128" s="224"/>
      <c r="U128" s="224"/>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c r="DK128" s="72"/>
      <c r="DL128" s="72"/>
      <c r="DM128" s="72"/>
      <c r="DN128" s="72"/>
      <c r="DO128" s="72"/>
      <c r="DP128" s="72"/>
      <c r="DQ128" s="72"/>
      <c r="DR128" s="72"/>
      <c r="DS128" s="72"/>
      <c r="DT128" s="72"/>
      <c r="DU128" s="72"/>
      <c r="DV128" s="72"/>
      <c r="DW128" s="72"/>
      <c r="DX128" s="72"/>
      <c r="DY128" s="72"/>
      <c r="DZ128" s="72"/>
      <c r="EA128" s="72"/>
      <c r="EB128" s="72"/>
      <c r="EC128" s="72"/>
      <c r="ED128" s="72"/>
      <c r="EE128" s="72"/>
      <c r="EF128" s="72"/>
      <c r="EG128" s="72"/>
      <c r="EH128" s="72"/>
      <c r="EI128" s="72"/>
      <c r="EJ128" s="72"/>
      <c r="EK128" s="72"/>
      <c r="EL128" s="72"/>
      <c r="EM128" s="72"/>
      <c r="EN128" s="72"/>
      <c r="EO128" s="72"/>
      <c r="EP128" s="72"/>
      <c r="EQ128" s="72"/>
      <c r="ER128" s="72"/>
      <c r="ES128" s="72"/>
      <c r="ET128" s="72"/>
      <c r="EU128" s="72"/>
      <c r="EV128" s="72"/>
      <c r="EW128" s="72"/>
      <c r="EX128" s="72"/>
      <c r="EY128" s="72"/>
      <c r="EZ128" s="72"/>
      <c r="FA128" s="72"/>
      <c r="FB128" s="72"/>
      <c r="FC128" s="72"/>
      <c r="FD128" s="72"/>
      <c r="FE128" s="72"/>
      <c r="FF128" s="72"/>
      <c r="FG128" s="72"/>
      <c r="FH128" s="72"/>
    </row>
    <row r="129" spans="1:164" s="238" customFormat="1" ht="124.5" customHeight="1" thickBot="1">
      <c r="A129" s="229" t="str">
        <f>'1 - Wykaz jednostek'!B9</f>
        <v>Muzeum Regionalne w Wągrowcu</v>
      </c>
      <c r="B129" s="230" t="s">
        <v>235</v>
      </c>
      <c r="C129" s="231" t="s">
        <v>36</v>
      </c>
      <c r="D129" s="230" t="s">
        <v>192</v>
      </c>
      <c r="E129" s="231" t="s">
        <v>718</v>
      </c>
      <c r="F129" s="232">
        <v>474.9</v>
      </c>
      <c r="G129" s="233">
        <v>3324300</v>
      </c>
      <c r="H129" s="230" t="s">
        <v>153</v>
      </c>
      <c r="I129" s="230" t="s">
        <v>152</v>
      </c>
      <c r="J129" s="230" t="s">
        <v>192</v>
      </c>
      <c r="K129" s="230" t="s">
        <v>192</v>
      </c>
      <c r="L129" s="234" t="s">
        <v>719</v>
      </c>
      <c r="M129" s="235" t="s">
        <v>226</v>
      </c>
      <c r="N129" s="230" t="s">
        <v>15</v>
      </c>
      <c r="O129" s="230" t="s">
        <v>209</v>
      </c>
      <c r="P129" s="236" t="s">
        <v>236</v>
      </c>
      <c r="Q129" s="237" t="s">
        <v>15</v>
      </c>
      <c r="R129" s="224"/>
      <c r="S129" s="224"/>
      <c r="T129" s="224"/>
      <c r="U129" s="224"/>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72"/>
      <c r="DQ129" s="72"/>
      <c r="DR129" s="72"/>
      <c r="DS129" s="72"/>
      <c r="DT129" s="72"/>
      <c r="DU129" s="72"/>
      <c r="DV129" s="72"/>
      <c r="DW129" s="72"/>
      <c r="DX129" s="72"/>
      <c r="DY129" s="72"/>
      <c r="DZ129" s="72"/>
      <c r="EA129" s="72"/>
      <c r="EB129" s="72"/>
      <c r="EC129" s="72"/>
      <c r="ED129" s="72"/>
      <c r="EE129" s="72"/>
      <c r="EF129" s="72"/>
      <c r="EG129" s="72"/>
      <c r="EH129" s="72"/>
      <c r="EI129" s="72"/>
      <c r="EJ129" s="72"/>
      <c r="EK129" s="72"/>
      <c r="EL129" s="72"/>
      <c r="EM129" s="72"/>
      <c r="EN129" s="72"/>
      <c r="EO129" s="72"/>
      <c r="EP129" s="72"/>
      <c r="EQ129" s="72"/>
      <c r="ER129" s="72"/>
      <c r="ES129" s="72"/>
      <c r="ET129" s="72"/>
      <c r="EU129" s="72"/>
      <c r="EV129" s="72"/>
      <c r="EW129" s="72"/>
      <c r="EX129" s="72"/>
      <c r="EY129" s="72"/>
      <c r="EZ129" s="72"/>
      <c r="FA129" s="72"/>
      <c r="FB129" s="72"/>
      <c r="FC129" s="72"/>
      <c r="FD129" s="72"/>
      <c r="FE129" s="72"/>
      <c r="FF129" s="72"/>
      <c r="FG129" s="72"/>
      <c r="FH129" s="72"/>
    </row>
    <row r="130" spans="1:164" s="243" customFormat="1" ht="34.5" customHeight="1">
      <c r="A130" s="516" t="str">
        <f>'1 - Wykaz jednostek'!B10</f>
        <v xml:space="preserve">Ośrodek Sportu i Rekreacji </v>
      </c>
      <c r="B130" s="221" t="s">
        <v>237</v>
      </c>
      <c r="C130" s="222" t="s">
        <v>39</v>
      </c>
      <c r="D130" s="221" t="s">
        <v>192</v>
      </c>
      <c r="E130" s="221">
        <v>1972</v>
      </c>
      <c r="F130" s="219">
        <v>80</v>
      </c>
      <c r="G130" s="239">
        <v>844531.81</v>
      </c>
      <c r="H130" s="221" t="s">
        <v>175</v>
      </c>
      <c r="I130" s="221" t="s">
        <v>152</v>
      </c>
      <c r="J130" s="221" t="s">
        <v>192</v>
      </c>
      <c r="K130" s="221" t="s">
        <v>206</v>
      </c>
      <c r="L130" s="240" t="s">
        <v>15</v>
      </c>
      <c r="M130" s="241" t="s">
        <v>184</v>
      </c>
      <c r="N130" s="221" t="s">
        <v>194</v>
      </c>
      <c r="O130" s="221" t="s">
        <v>179</v>
      </c>
      <c r="P130" s="242" t="s">
        <v>159</v>
      </c>
      <c r="Q130" s="223" t="s">
        <v>206</v>
      </c>
      <c r="R130" s="328"/>
      <c r="S130" s="250"/>
      <c r="T130" s="250"/>
      <c r="U130" s="250"/>
      <c r="V130" s="251"/>
      <c r="W130" s="251"/>
      <c r="X130" s="251"/>
      <c r="Y130" s="251"/>
      <c r="Z130" s="251"/>
      <c r="AA130" s="251"/>
      <c r="AB130" s="251"/>
      <c r="AC130" s="251"/>
      <c r="AD130" s="251"/>
      <c r="AE130" s="251"/>
      <c r="AF130" s="251"/>
      <c r="AG130" s="251"/>
      <c r="AH130" s="251"/>
      <c r="AI130" s="251"/>
      <c r="AJ130" s="251"/>
      <c r="AK130" s="251"/>
      <c r="AL130" s="251"/>
      <c r="AM130" s="251"/>
      <c r="AN130" s="251"/>
      <c r="AO130" s="251"/>
      <c r="AP130" s="251"/>
      <c r="AQ130" s="251"/>
      <c r="AR130" s="251"/>
      <c r="AS130" s="251"/>
      <c r="AT130" s="251"/>
      <c r="AU130" s="251"/>
      <c r="AV130" s="251"/>
      <c r="AW130" s="251"/>
      <c r="AX130" s="251"/>
      <c r="AY130" s="251"/>
      <c r="AZ130" s="251"/>
      <c r="BA130" s="251"/>
      <c r="BB130" s="251"/>
      <c r="BC130" s="251"/>
      <c r="BD130" s="251"/>
      <c r="BE130" s="251"/>
      <c r="BF130" s="251"/>
      <c r="BG130" s="251"/>
      <c r="BH130" s="251"/>
      <c r="BI130" s="251"/>
      <c r="BJ130" s="251"/>
      <c r="BK130" s="251"/>
      <c r="BL130" s="251"/>
      <c r="BM130" s="251"/>
      <c r="BN130" s="251"/>
      <c r="BO130" s="251"/>
      <c r="BP130" s="251"/>
      <c r="BQ130" s="251"/>
      <c r="BR130" s="251"/>
      <c r="BS130" s="251"/>
      <c r="BT130" s="251"/>
      <c r="BU130" s="251"/>
      <c r="BV130" s="251"/>
      <c r="BW130" s="251"/>
      <c r="BX130" s="251"/>
      <c r="BY130" s="251"/>
      <c r="BZ130" s="251"/>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51"/>
      <c r="DQ130" s="251"/>
      <c r="DR130" s="251"/>
      <c r="DS130" s="251"/>
      <c r="DT130" s="251"/>
      <c r="DU130" s="251"/>
      <c r="DV130" s="251"/>
      <c r="DW130" s="251"/>
      <c r="DX130" s="251"/>
      <c r="DY130" s="251"/>
      <c r="DZ130" s="251"/>
      <c r="EA130" s="251"/>
      <c r="EB130" s="251"/>
      <c r="EC130" s="251"/>
      <c r="ED130" s="251"/>
      <c r="EE130" s="251"/>
      <c r="EF130" s="251"/>
      <c r="EG130" s="251"/>
      <c r="EH130" s="251"/>
      <c r="EI130" s="251"/>
      <c r="EJ130" s="251"/>
      <c r="EK130" s="251"/>
      <c r="EL130" s="251"/>
      <c r="EM130" s="251"/>
      <c r="EN130" s="251"/>
      <c r="EO130" s="251"/>
      <c r="EP130" s="251"/>
      <c r="EQ130" s="251"/>
      <c r="ER130" s="251"/>
      <c r="ES130" s="251"/>
      <c r="ET130" s="251"/>
      <c r="EU130" s="251"/>
      <c r="EV130" s="251"/>
      <c r="EW130" s="251"/>
      <c r="EX130" s="251"/>
      <c r="EY130" s="251"/>
      <c r="EZ130" s="251"/>
      <c r="FA130" s="251"/>
      <c r="FB130" s="251"/>
      <c r="FC130" s="251"/>
      <c r="FD130" s="251"/>
      <c r="FE130" s="251"/>
      <c r="FF130" s="251"/>
      <c r="FG130" s="251"/>
      <c r="FH130" s="251"/>
    </row>
    <row r="131" spans="1:164" s="251" customFormat="1" ht="29.25" customHeight="1">
      <c r="A131" s="517"/>
      <c r="B131" s="132" t="s">
        <v>591</v>
      </c>
      <c r="C131" s="132" t="s">
        <v>39</v>
      </c>
      <c r="D131" s="133" t="s">
        <v>192</v>
      </c>
      <c r="E131" s="133">
        <v>1972</v>
      </c>
      <c r="F131" s="244">
        <v>372.85</v>
      </c>
      <c r="G131" s="245">
        <v>2237100</v>
      </c>
      <c r="H131" s="133" t="s">
        <v>153</v>
      </c>
      <c r="I131" s="133" t="s">
        <v>152</v>
      </c>
      <c r="J131" s="133" t="s">
        <v>192</v>
      </c>
      <c r="K131" s="133" t="s">
        <v>206</v>
      </c>
      <c r="L131" s="246" t="s">
        <v>15</v>
      </c>
      <c r="M131" s="247" t="s">
        <v>184</v>
      </c>
      <c r="N131" s="133" t="s">
        <v>194</v>
      </c>
      <c r="O131" s="133" t="s">
        <v>179</v>
      </c>
      <c r="P131" s="248" t="s">
        <v>159</v>
      </c>
      <c r="Q131" s="249" t="s">
        <v>206</v>
      </c>
      <c r="R131" s="250"/>
      <c r="S131" s="250"/>
      <c r="T131" s="250"/>
      <c r="U131" s="250"/>
    </row>
    <row r="132" spans="1:164" s="251" customFormat="1" ht="26.25" customHeight="1">
      <c r="A132" s="517"/>
      <c r="B132" s="133" t="s">
        <v>238</v>
      </c>
      <c r="C132" s="132" t="s">
        <v>39</v>
      </c>
      <c r="D132" s="133" t="s">
        <v>192</v>
      </c>
      <c r="E132" s="133">
        <v>1974</v>
      </c>
      <c r="F132" s="244">
        <v>102</v>
      </c>
      <c r="G132" s="245">
        <v>612000</v>
      </c>
      <c r="H132" s="133" t="s">
        <v>153</v>
      </c>
      <c r="I132" s="133" t="s">
        <v>152</v>
      </c>
      <c r="J132" s="133" t="s">
        <v>192</v>
      </c>
      <c r="K132" s="133" t="s">
        <v>206</v>
      </c>
      <c r="L132" s="246" t="s">
        <v>15</v>
      </c>
      <c r="M132" s="247" t="s">
        <v>184</v>
      </c>
      <c r="N132" s="133" t="s">
        <v>194</v>
      </c>
      <c r="O132" s="133" t="s">
        <v>179</v>
      </c>
      <c r="P132" s="248" t="s">
        <v>159</v>
      </c>
      <c r="Q132" s="249" t="s">
        <v>206</v>
      </c>
      <c r="R132" s="250"/>
      <c r="S132" s="250"/>
      <c r="T132" s="250"/>
      <c r="U132" s="250"/>
    </row>
    <row r="133" spans="1:164" s="251" customFormat="1" ht="27.2" customHeight="1">
      <c r="A133" s="517"/>
      <c r="B133" s="133" t="s">
        <v>239</v>
      </c>
      <c r="C133" s="132" t="s">
        <v>39</v>
      </c>
      <c r="D133" s="133" t="s">
        <v>192</v>
      </c>
      <c r="E133" s="133">
        <v>1981</v>
      </c>
      <c r="F133" s="244">
        <v>2968</v>
      </c>
      <c r="G133" s="245">
        <v>17808000</v>
      </c>
      <c r="H133" s="133" t="s">
        <v>153</v>
      </c>
      <c r="I133" s="133" t="s">
        <v>152</v>
      </c>
      <c r="J133" s="133" t="s">
        <v>192</v>
      </c>
      <c r="K133" s="133" t="s">
        <v>206</v>
      </c>
      <c r="L133" s="246" t="s">
        <v>15</v>
      </c>
      <c r="M133" s="247" t="s">
        <v>184</v>
      </c>
      <c r="N133" s="133" t="s">
        <v>194</v>
      </c>
      <c r="O133" s="133" t="s">
        <v>179</v>
      </c>
      <c r="P133" s="248" t="s">
        <v>159</v>
      </c>
      <c r="Q133" s="249" t="s">
        <v>206</v>
      </c>
      <c r="R133" s="250"/>
      <c r="S133" s="250"/>
      <c r="T133" s="250"/>
      <c r="U133" s="250"/>
    </row>
    <row r="134" spans="1:164" s="251" customFormat="1" ht="28.5" customHeight="1">
      <c r="A134" s="517"/>
      <c r="B134" s="133" t="s">
        <v>240</v>
      </c>
      <c r="C134" s="132" t="s">
        <v>39</v>
      </c>
      <c r="D134" s="133" t="s">
        <v>192</v>
      </c>
      <c r="E134" s="133">
        <v>1981</v>
      </c>
      <c r="F134" s="244">
        <v>789</v>
      </c>
      <c r="G134" s="245">
        <v>4734000</v>
      </c>
      <c r="H134" s="133" t="s">
        <v>153</v>
      </c>
      <c r="I134" s="133" t="s">
        <v>152</v>
      </c>
      <c r="J134" s="133" t="s">
        <v>192</v>
      </c>
      <c r="K134" s="133" t="s">
        <v>206</v>
      </c>
      <c r="L134" s="246" t="s">
        <v>15</v>
      </c>
      <c r="M134" s="247" t="s">
        <v>184</v>
      </c>
      <c r="N134" s="133" t="s">
        <v>194</v>
      </c>
      <c r="O134" s="133" t="s">
        <v>241</v>
      </c>
      <c r="P134" s="248" t="s">
        <v>159</v>
      </c>
      <c r="Q134" s="249" t="s">
        <v>206</v>
      </c>
      <c r="R134" s="250"/>
      <c r="S134" s="250"/>
      <c r="T134" s="250"/>
      <c r="U134" s="250"/>
    </row>
    <row r="135" spans="1:164" s="256" customFormat="1" ht="30" customHeight="1" thickBot="1">
      <c r="A135" s="518"/>
      <c r="B135" s="148" t="s">
        <v>592</v>
      </c>
      <c r="C135" s="152" t="s">
        <v>243</v>
      </c>
      <c r="D135" s="148" t="s">
        <v>192</v>
      </c>
      <c r="E135" s="148">
        <v>1981</v>
      </c>
      <c r="F135" s="153">
        <v>428.7</v>
      </c>
      <c r="G135" s="252">
        <v>1286100</v>
      </c>
      <c r="H135" s="148" t="s">
        <v>153</v>
      </c>
      <c r="I135" s="133" t="s">
        <v>152</v>
      </c>
      <c r="J135" s="148" t="s">
        <v>192</v>
      </c>
      <c r="K135" s="148" t="s">
        <v>206</v>
      </c>
      <c r="L135" s="253" t="s">
        <v>15</v>
      </c>
      <c r="M135" s="254" t="s">
        <v>184</v>
      </c>
      <c r="N135" s="148" t="s">
        <v>194</v>
      </c>
      <c r="O135" s="148" t="s">
        <v>179</v>
      </c>
      <c r="P135" s="255" t="s">
        <v>159</v>
      </c>
      <c r="Q135" s="227" t="s">
        <v>206</v>
      </c>
      <c r="R135" s="328"/>
      <c r="S135" s="250"/>
      <c r="T135" s="250"/>
      <c r="U135" s="250"/>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row>
    <row r="136" spans="1:164" s="260" customFormat="1" ht="30" customHeight="1">
      <c r="A136" s="456" t="str">
        <f>'1 - Wykaz jednostek'!B11</f>
        <v>Przedszkole Nr 1 im. Jana Brzechwy w Wągrowcu</v>
      </c>
      <c r="B136" s="221" t="s">
        <v>244</v>
      </c>
      <c r="C136" s="222" t="s">
        <v>41</v>
      </c>
      <c r="D136" s="221" t="s">
        <v>192</v>
      </c>
      <c r="E136" s="221">
        <v>1983</v>
      </c>
      <c r="F136" s="458">
        <v>1216</v>
      </c>
      <c r="G136" s="512">
        <v>7296000</v>
      </c>
      <c r="H136" s="490" t="s">
        <v>153</v>
      </c>
      <c r="I136" s="494"/>
      <c r="J136" s="494" t="s">
        <v>152</v>
      </c>
      <c r="K136" s="494" t="s">
        <v>154</v>
      </c>
      <c r="L136" s="510" t="s">
        <v>154</v>
      </c>
      <c r="M136" s="492" t="s">
        <v>155</v>
      </c>
      <c r="N136" s="494" t="s">
        <v>182</v>
      </c>
      <c r="O136" s="494" t="s">
        <v>182</v>
      </c>
      <c r="P136" s="496" t="s">
        <v>159</v>
      </c>
      <c r="Q136" s="492"/>
      <c r="R136" s="224"/>
      <c r="S136" s="224"/>
      <c r="T136" s="224"/>
      <c r="U136" s="224"/>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row>
    <row r="137" spans="1:164" s="228" customFormat="1" ht="41.45" customHeight="1" thickBot="1">
      <c r="A137" s="457"/>
      <c r="B137" s="148" t="s">
        <v>244</v>
      </c>
      <c r="C137" s="152" t="s">
        <v>41</v>
      </c>
      <c r="D137" s="148" t="s">
        <v>152</v>
      </c>
      <c r="E137" s="148">
        <v>2019</v>
      </c>
      <c r="F137" s="459"/>
      <c r="G137" s="513"/>
      <c r="H137" s="491"/>
      <c r="I137" s="495"/>
      <c r="J137" s="495"/>
      <c r="K137" s="495"/>
      <c r="L137" s="511"/>
      <c r="M137" s="493"/>
      <c r="N137" s="495"/>
      <c r="O137" s="495"/>
      <c r="P137" s="497"/>
      <c r="Q137" s="493"/>
      <c r="R137" s="332"/>
      <c r="S137" s="224"/>
      <c r="T137" s="224"/>
      <c r="U137" s="224"/>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row>
    <row r="138" spans="1:164" s="238" customFormat="1" ht="58.5" customHeight="1" thickBot="1">
      <c r="A138" s="229" t="str">
        <f>'1 - Wykaz jednostek'!B12</f>
        <v>Przedszkole Nr 2 w Wągrowcu im. Marii Konopnickiej</v>
      </c>
      <c r="B138" s="230" t="s">
        <v>245</v>
      </c>
      <c r="C138" s="231" t="s">
        <v>246</v>
      </c>
      <c r="D138" s="230" t="s">
        <v>192</v>
      </c>
      <c r="E138" s="230">
        <v>1985</v>
      </c>
      <c r="F138" s="232">
        <v>625.47</v>
      </c>
      <c r="G138" s="233">
        <v>3752820</v>
      </c>
      <c r="H138" s="230" t="s">
        <v>153</v>
      </c>
      <c r="I138" s="230" t="s">
        <v>152</v>
      </c>
      <c r="J138" s="230" t="s">
        <v>152</v>
      </c>
      <c r="K138" s="230" t="s">
        <v>206</v>
      </c>
      <c r="L138" s="234" t="s">
        <v>247</v>
      </c>
      <c r="M138" s="235" t="s">
        <v>184</v>
      </c>
      <c r="N138" s="230" t="s">
        <v>223</v>
      </c>
      <c r="O138" s="230" t="s">
        <v>248</v>
      </c>
      <c r="P138" s="236" t="s">
        <v>195</v>
      </c>
      <c r="Q138" s="237" t="s">
        <v>15</v>
      </c>
      <c r="R138" s="332"/>
      <c r="S138" s="224"/>
      <c r="T138" s="224"/>
      <c r="U138" s="224"/>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row>
    <row r="139" spans="1:164" s="260" customFormat="1" ht="38.25" customHeight="1" thickBot="1">
      <c r="A139" s="216" t="str">
        <f>'1 - Wykaz jednostek'!B13</f>
        <v>Przedszkole Nr 3 w Wągrowcu</v>
      </c>
      <c r="B139" s="257" t="s">
        <v>249</v>
      </c>
      <c r="C139" s="264" t="s">
        <v>598</v>
      </c>
      <c r="D139" s="257" t="s">
        <v>192</v>
      </c>
      <c r="E139" s="257">
        <v>1960</v>
      </c>
      <c r="F139" s="265">
        <v>699.77</v>
      </c>
      <c r="G139" s="220">
        <v>4198620</v>
      </c>
      <c r="H139" s="257" t="s">
        <v>153</v>
      </c>
      <c r="I139" s="257" t="s">
        <v>152</v>
      </c>
      <c r="J139" s="257" t="s">
        <v>154</v>
      </c>
      <c r="K139" s="257" t="s">
        <v>206</v>
      </c>
      <c r="L139" s="266" t="s">
        <v>251</v>
      </c>
      <c r="M139" s="267" t="s">
        <v>624</v>
      </c>
      <c r="N139" s="257" t="s">
        <v>223</v>
      </c>
      <c r="O139" s="264" t="s">
        <v>252</v>
      </c>
      <c r="P139" s="259" t="s">
        <v>195</v>
      </c>
      <c r="Q139" s="268" t="s">
        <v>66</v>
      </c>
      <c r="R139" s="332"/>
      <c r="S139" s="224"/>
      <c r="T139" s="224"/>
      <c r="U139" s="224"/>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row>
    <row r="140" spans="1:164" s="277" customFormat="1" ht="48.75" customHeight="1" thickBot="1">
      <c r="A140" s="269" t="str">
        <f>'1 - Wykaz jednostek'!B14</f>
        <v>Przedszkole Nr 6 im. Czerwonego Kapturka w Wągrowcu</v>
      </c>
      <c r="B140" s="270" t="s">
        <v>244</v>
      </c>
      <c r="C140" s="271" t="s">
        <v>253</v>
      </c>
      <c r="D140" s="270" t="s">
        <v>192</v>
      </c>
      <c r="E140" s="270">
        <v>1977</v>
      </c>
      <c r="F140" s="272">
        <v>4510</v>
      </c>
      <c r="G140" s="273">
        <v>27060000</v>
      </c>
      <c r="H140" s="270" t="s">
        <v>153</v>
      </c>
      <c r="I140" s="274" t="s">
        <v>152</v>
      </c>
      <c r="J140" s="274" t="s">
        <v>192</v>
      </c>
      <c r="K140" s="270" t="s">
        <v>206</v>
      </c>
      <c r="L140" s="275"/>
      <c r="M140" s="270" t="s">
        <v>226</v>
      </c>
      <c r="N140" s="271" t="s">
        <v>606</v>
      </c>
      <c r="O140" s="276" t="s">
        <v>607</v>
      </c>
      <c r="P140" s="270" t="s">
        <v>195</v>
      </c>
      <c r="Q140" s="270" t="s">
        <v>154</v>
      </c>
      <c r="R140" s="336"/>
      <c r="S140" s="334"/>
      <c r="T140" s="334"/>
      <c r="U140" s="334"/>
      <c r="V140" s="335"/>
      <c r="W140" s="335"/>
      <c r="X140" s="335"/>
      <c r="Y140" s="335"/>
      <c r="Z140" s="335"/>
      <c r="AA140" s="335"/>
      <c r="AB140" s="335"/>
      <c r="AC140" s="335"/>
      <c r="AD140" s="335"/>
      <c r="AE140" s="335"/>
      <c r="AF140" s="335"/>
      <c r="AG140" s="335"/>
      <c r="AH140" s="335"/>
      <c r="AI140" s="335"/>
      <c r="AJ140" s="335"/>
      <c r="AK140" s="335"/>
      <c r="AL140" s="335"/>
      <c r="AM140" s="335"/>
      <c r="AN140" s="335"/>
      <c r="AO140" s="335"/>
      <c r="AP140" s="335"/>
      <c r="AQ140" s="335"/>
      <c r="AR140" s="335"/>
      <c r="AS140" s="335"/>
      <c r="AT140" s="335"/>
      <c r="AU140" s="335"/>
      <c r="AV140" s="335"/>
      <c r="AW140" s="335"/>
      <c r="AX140" s="335"/>
      <c r="AY140" s="335"/>
      <c r="AZ140" s="335"/>
      <c r="BA140" s="331"/>
    </row>
    <row r="141" spans="1:164" s="228" customFormat="1" ht="63.2" customHeight="1" thickBot="1">
      <c r="A141" s="225" t="str">
        <f>'1 - Wykaz jednostek'!B15</f>
        <v>Przedszkole Nr 7 "Pod Grzybkiem" w Wągrowcu</v>
      </c>
      <c r="B141" s="261" t="s">
        <v>244</v>
      </c>
      <c r="C141" s="278" t="s">
        <v>599</v>
      </c>
      <c r="D141" s="261" t="s">
        <v>192</v>
      </c>
      <c r="E141" s="261">
        <v>1980</v>
      </c>
      <c r="F141" s="279">
        <v>4180</v>
      </c>
      <c r="G141" s="226">
        <v>25080000</v>
      </c>
      <c r="H141" s="261" t="s">
        <v>153</v>
      </c>
      <c r="I141" s="261" t="s">
        <v>152</v>
      </c>
      <c r="J141" s="261" t="s">
        <v>192</v>
      </c>
      <c r="K141" s="261" t="s">
        <v>206</v>
      </c>
      <c r="L141" s="280" t="s">
        <v>254</v>
      </c>
      <c r="M141" s="262" t="s">
        <v>194</v>
      </c>
      <c r="N141" s="261" t="s">
        <v>182</v>
      </c>
      <c r="O141" s="261" t="s">
        <v>179</v>
      </c>
      <c r="P141" s="263" t="s">
        <v>195</v>
      </c>
      <c r="Q141" s="281" t="s">
        <v>206</v>
      </c>
      <c r="R141" s="332"/>
      <c r="S141" s="224"/>
      <c r="T141" s="224"/>
      <c r="U141" s="224"/>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row>
    <row r="142" spans="1:164" s="260" customFormat="1" ht="66" customHeight="1" thickBot="1">
      <c r="A142" s="216" t="str">
        <f>'1 - Wykaz jednostek'!B16</f>
        <v>Szkoła Podstawowa Nr 2 im. Cystersów Wągrowieckich</v>
      </c>
      <c r="B142" s="257" t="s">
        <v>255</v>
      </c>
      <c r="C142" s="264" t="s">
        <v>57</v>
      </c>
      <c r="D142" s="257" t="s">
        <v>192</v>
      </c>
      <c r="E142" s="257">
        <v>1962</v>
      </c>
      <c r="F142" s="265">
        <v>3671</v>
      </c>
      <c r="G142" s="220">
        <v>22026000</v>
      </c>
      <c r="H142" s="257" t="s">
        <v>153</v>
      </c>
      <c r="I142" s="257" t="s">
        <v>256</v>
      </c>
      <c r="J142" s="257" t="s">
        <v>192</v>
      </c>
      <c r="K142" s="257" t="s">
        <v>206</v>
      </c>
      <c r="L142" s="257" t="s">
        <v>611</v>
      </c>
      <c r="M142" s="258" t="s">
        <v>257</v>
      </c>
      <c r="N142" s="257" t="s">
        <v>258</v>
      </c>
      <c r="O142" s="257" t="s">
        <v>194</v>
      </c>
      <c r="P142" s="259" t="s">
        <v>195</v>
      </c>
      <c r="Q142" s="268"/>
      <c r="R142" s="332"/>
      <c r="S142" s="224"/>
      <c r="T142" s="224"/>
      <c r="U142" s="224"/>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row>
    <row r="143" spans="1:164" s="282" customFormat="1" ht="38.25" customHeight="1">
      <c r="A143" s="454" t="str">
        <f>'1 - Wykaz jednostek'!B17</f>
        <v>Szkoła Podstawowa Nr 3 im. Mikołaja Kopernika</v>
      </c>
      <c r="B143" s="221" t="s">
        <v>255</v>
      </c>
      <c r="C143" s="222" t="s">
        <v>533</v>
      </c>
      <c r="D143" s="221" t="s">
        <v>192</v>
      </c>
      <c r="E143" s="221" t="s">
        <v>260</v>
      </c>
      <c r="F143" s="219">
        <v>1340</v>
      </c>
      <c r="G143" s="239">
        <v>9380000</v>
      </c>
      <c r="H143" s="221" t="s">
        <v>153</v>
      </c>
      <c r="I143" s="221" t="s">
        <v>152</v>
      </c>
      <c r="J143" s="221" t="s">
        <v>192</v>
      </c>
      <c r="K143" s="221" t="s">
        <v>192</v>
      </c>
      <c r="L143" s="240"/>
      <c r="M143" s="241" t="s">
        <v>226</v>
      </c>
      <c r="N143" s="221" t="s">
        <v>209</v>
      </c>
      <c r="O143" s="221" t="s">
        <v>209</v>
      </c>
      <c r="P143" s="242" t="s">
        <v>236</v>
      </c>
      <c r="Q143" s="223" t="s">
        <v>154</v>
      </c>
      <c r="R143" s="332"/>
      <c r="S143" s="224"/>
      <c r="T143" s="224"/>
      <c r="U143" s="224"/>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337"/>
    </row>
    <row r="144" spans="1:164" s="180" customFormat="1" ht="42.75" customHeight="1">
      <c r="A144" s="505"/>
      <c r="B144" s="133" t="s">
        <v>255</v>
      </c>
      <c r="C144" s="132" t="s">
        <v>600</v>
      </c>
      <c r="D144" s="133" t="s">
        <v>192</v>
      </c>
      <c r="E144" s="133">
        <v>1963</v>
      </c>
      <c r="F144" s="244">
        <v>2180.12</v>
      </c>
      <c r="G144" s="245">
        <v>13080720</v>
      </c>
      <c r="H144" s="133" t="s">
        <v>153</v>
      </c>
      <c r="I144" s="133" t="s">
        <v>152</v>
      </c>
      <c r="J144" s="133" t="s">
        <v>192</v>
      </c>
      <c r="K144" s="133" t="s">
        <v>206</v>
      </c>
      <c r="L144" s="246"/>
      <c r="M144" s="247" t="s">
        <v>226</v>
      </c>
      <c r="N144" s="133" t="s">
        <v>194</v>
      </c>
      <c r="O144" s="133" t="s">
        <v>613</v>
      </c>
      <c r="P144" s="248" t="s">
        <v>195</v>
      </c>
      <c r="Q144" s="249" t="s">
        <v>154</v>
      </c>
      <c r="R144" s="332"/>
      <c r="S144" s="224"/>
      <c r="T144" s="224"/>
      <c r="U144" s="224"/>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137"/>
    </row>
    <row r="145" spans="1:53" s="180" customFormat="1" ht="35.25" customHeight="1">
      <c r="A145" s="505"/>
      <c r="B145" s="132" t="s">
        <v>262</v>
      </c>
      <c r="C145" s="132" t="s">
        <v>600</v>
      </c>
      <c r="D145" s="133" t="s">
        <v>152</v>
      </c>
      <c r="E145" s="133">
        <v>2018</v>
      </c>
      <c r="F145" s="244">
        <v>620</v>
      </c>
      <c r="G145" s="245">
        <v>4544200.58</v>
      </c>
      <c r="H145" s="133" t="s">
        <v>175</v>
      </c>
      <c r="I145" s="133" t="s">
        <v>192</v>
      </c>
      <c r="J145" s="133" t="s">
        <v>192</v>
      </c>
      <c r="K145" s="133" t="s">
        <v>206</v>
      </c>
      <c r="L145" s="246"/>
      <c r="M145" s="247" t="s">
        <v>263</v>
      </c>
      <c r="N145" s="133" t="s">
        <v>223</v>
      </c>
      <c r="O145" s="133" t="s">
        <v>264</v>
      </c>
      <c r="P145" s="248" t="s">
        <v>195</v>
      </c>
      <c r="Q145" s="249" t="s">
        <v>154</v>
      </c>
      <c r="R145" s="332"/>
      <c r="S145" s="224"/>
      <c r="T145" s="224"/>
      <c r="U145" s="224"/>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137"/>
    </row>
    <row r="146" spans="1:53" s="292" customFormat="1" ht="35.25" customHeight="1" thickBot="1">
      <c r="A146" s="455"/>
      <c r="B146" s="283" t="s">
        <v>265</v>
      </c>
      <c r="C146" s="284" t="s">
        <v>533</v>
      </c>
      <c r="D146" s="283" t="s">
        <v>152</v>
      </c>
      <c r="E146" s="283">
        <v>1878</v>
      </c>
      <c r="F146" s="285">
        <v>268</v>
      </c>
      <c r="G146" s="286">
        <v>1608000</v>
      </c>
      <c r="H146" s="283" t="s">
        <v>153</v>
      </c>
      <c r="I146" s="283" t="s">
        <v>152</v>
      </c>
      <c r="J146" s="287" t="s">
        <v>192</v>
      </c>
      <c r="K146" s="283" t="s">
        <v>206</v>
      </c>
      <c r="L146" s="288"/>
      <c r="M146" s="289" t="s">
        <v>226</v>
      </c>
      <c r="N146" s="283" t="s">
        <v>209</v>
      </c>
      <c r="O146" s="283" t="s">
        <v>266</v>
      </c>
      <c r="P146" s="290" t="s">
        <v>195</v>
      </c>
      <c r="Q146" s="291" t="s">
        <v>154</v>
      </c>
      <c r="R146" s="336"/>
      <c r="S146" s="334"/>
      <c r="T146" s="334"/>
      <c r="U146" s="334"/>
      <c r="V146" s="339"/>
      <c r="W146" s="339"/>
      <c r="X146" s="339"/>
      <c r="Y146" s="339"/>
      <c r="Z146" s="339"/>
      <c r="AA146" s="339"/>
      <c r="AB146" s="339"/>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39"/>
      <c r="AY146" s="339"/>
      <c r="AZ146" s="339"/>
      <c r="BA146" s="338"/>
    </row>
    <row r="147" spans="1:53" s="260" customFormat="1" ht="78.75" customHeight="1" thickBot="1">
      <c r="A147" s="216" t="str">
        <f>'1 - Wykaz jednostek'!B18</f>
        <v>Szkoła Podstawowa Nr 4 im. Marii Skłodowskiej-Curie</v>
      </c>
      <c r="B147" s="257" t="s">
        <v>255</v>
      </c>
      <c r="C147" s="264" t="s">
        <v>64</v>
      </c>
      <c r="D147" s="257" t="s">
        <v>192</v>
      </c>
      <c r="E147" s="257">
        <v>1974</v>
      </c>
      <c r="F147" s="265">
        <v>3470.58</v>
      </c>
      <c r="G147" s="220">
        <v>20823480</v>
      </c>
      <c r="H147" s="257" t="s">
        <v>153</v>
      </c>
      <c r="I147" s="257" t="s">
        <v>152</v>
      </c>
      <c r="J147" s="257" t="s">
        <v>152</v>
      </c>
      <c r="K147" s="257" t="s">
        <v>154</v>
      </c>
      <c r="L147" s="266" t="s">
        <v>267</v>
      </c>
      <c r="M147" s="258" t="s">
        <v>194</v>
      </c>
      <c r="N147" s="264" t="s">
        <v>248</v>
      </c>
      <c r="O147" s="264" t="s">
        <v>621</v>
      </c>
      <c r="P147" s="259" t="s">
        <v>195</v>
      </c>
      <c r="Q147" s="268" t="s">
        <v>206</v>
      </c>
      <c r="R147" s="224"/>
      <c r="S147" s="224"/>
      <c r="T147" s="224"/>
      <c r="U147" s="224"/>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row>
    <row r="148" spans="1:53" s="282" customFormat="1" ht="45.2" customHeight="1">
      <c r="A148" s="506" t="str">
        <f>'1 - Wykaz jednostek'!B20</f>
        <v>Ochotnicza Straż Pożarna w Wągrowcu</v>
      </c>
      <c r="B148" s="221" t="s">
        <v>268</v>
      </c>
      <c r="C148" s="222" t="s">
        <v>601</v>
      </c>
      <c r="D148" s="221" t="s">
        <v>192</v>
      </c>
      <c r="E148" s="221">
        <v>1994</v>
      </c>
      <c r="F148" s="219">
        <v>130</v>
      </c>
      <c r="G148" s="239">
        <v>780000</v>
      </c>
      <c r="H148" s="221" t="s">
        <v>153</v>
      </c>
      <c r="I148" s="221" t="s">
        <v>152</v>
      </c>
      <c r="J148" s="221" t="s">
        <v>66</v>
      </c>
      <c r="K148" s="221" t="s">
        <v>154</v>
      </c>
      <c r="L148" s="240"/>
      <c r="M148" s="241" t="s">
        <v>226</v>
      </c>
      <c r="N148" s="221" t="s">
        <v>194</v>
      </c>
      <c r="O148" s="221" t="s">
        <v>194</v>
      </c>
      <c r="P148" s="242" t="s">
        <v>195</v>
      </c>
      <c r="Q148" s="223" t="s">
        <v>66</v>
      </c>
      <c r="R148" s="332"/>
      <c r="S148" s="224"/>
      <c r="T148" s="224"/>
      <c r="U148" s="224"/>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337"/>
    </row>
    <row r="149" spans="1:53" s="297" customFormat="1" ht="36.75" customHeight="1" thickBot="1">
      <c r="A149" s="507"/>
      <c r="B149" s="293" t="s">
        <v>269</v>
      </c>
      <c r="C149" s="293" t="s">
        <v>602</v>
      </c>
      <c r="D149" s="294" t="s">
        <v>192</v>
      </c>
      <c r="E149" s="294" t="s">
        <v>270</v>
      </c>
      <c r="F149" s="295">
        <v>20</v>
      </c>
      <c r="G149" s="296">
        <v>140000</v>
      </c>
      <c r="H149" s="294" t="s">
        <v>153</v>
      </c>
      <c r="K149" s="294" t="s">
        <v>152</v>
      </c>
      <c r="L149" s="298"/>
      <c r="M149" s="299" t="s">
        <v>226</v>
      </c>
      <c r="N149" s="294" t="s">
        <v>209</v>
      </c>
      <c r="O149" s="294" t="s">
        <v>194</v>
      </c>
      <c r="P149" s="300" t="s">
        <v>195</v>
      </c>
      <c r="Q149" s="301" t="s">
        <v>66</v>
      </c>
      <c r="R149" s="332"/>
      <c r="S149" s="224"/>
      <c r="T149" s="224"/>
      <c r="U149" s="224"/>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340"/>
    </row>
    <row r="150" spans="1:53" s="260" customFormat="1" ht="15" customHeight="1">
      <c r="A150" s="508" t="str">
        <f>'1 - Wykaz jednostek'!B22</f>
        <v>Żłobek Miejski nr 1 w Wągrowcu</v>
      </c>
      <c r="B150" s="494" t="s">
        <v>271</v>
      </c>
      <c r="C150" s="503" t="s">
        <v>73</v>
      </c>
      <c r="D150" s="490" t="s">
        <v>192</v>
      </c>
      <c r="E150" s="490">
        <v>2019</v>
      </c>
      <c r="F150" s="458">
        <v>737.63</v>
      </c>
      <c r="G150" s="512">
        <v>6848128.46</v>
      </c>
      <c r="H150" s="490" t="s">
        <v>175</v>
      </c>
      <c r="I150" s="490" t="s">
        <v>152</v>
      </c>
      <c r="J150" s="490" t="s">
        <v>192</v>
      </c>
      <c r="K150" s="490" t="s">
        <v>154</v>
      </c>
      <c r="L150" s="514"/>
      <c r="M150" s="498"/>
      <c r="N150" s="490" t="s">
        <v>223</v>
      </c>
      <c r="O150" s="490" t="s">
        <v>223</v>
      </c>
      <c r="P150" s="500"/>
      <c r="Q150" s="488" t="s">
        <v>66</v>
      </c>
      <c r="R150" s="332"/>
      <c r="S150" s="224"/>
      <c r="T150" s="224"/>
      <c r="U150" s="224"/>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row>
    <row r="151" spans="1:53" s="228" customFormat="1" ht="38.25" customHeight="1" thickBot="1">
      <c r="A151" s="509"/>
      <c r="B151" s="495"/>
      <c r="C151" s="504"/>
      <c r="D151" s="491"/>
      <c r="E151" s="491"/>
      <c r="F151" s="459"/>
      <c r="G151" s="513"/>
      <c r="H151" s="491"/>
      <c r="I151" s="491"/>
      <c r="J151" s="491"/>
      <c r="K151" s="491"/>
      <c r="L151" s="515"/>
      <c r="M151" s="499"/>
      <c r="N151" s="491"/>
      <c r="O151" s="491"/>
      <c r="P151" s="501"/>
      <c r="Q151" s="502"/>
      <c r="R151" s="332"/>
      <c r="S151" s="224"/>
      <c r="T151" s="224"/>
      <c r="U151" s="224"/>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row>
    <row r="153" spans="1:53">
      <c r="A153" s="125"/>
      <c r="P153" s="19"/>
    </row>
    <row r="154" spans="1:53">
      <c r="A154" s="125"/>
      <c r="G154" s="164"/>
      <c r="P154" s="19"/>
    </row>
    <row r="155" spans="1:53">
      <c r="A155" s="125"/>
      <c r="P155" s="19"/>
    </row>
    <row r="156" spans="1:53">
      <c r="A156" s="125"/>
      <c r="P156" s="19"/>
    </row>
    <row r="157" spans="1:53">
      <c r="A157" s="125"/>
      <c r="P157" s="19"/>
    </row>
    <row r="158" spans="1:53">
      <c r="A158" s="125"/>
      <c r="P158" s="19"/>
    </row>
    <row r="159" spans="1:53">
      <c r="A159" s="125"/>
      <c r="P159" s="19"/>
    </row>
    <row r="160" spans="1:53">
      <c r="A160" s="125"/>
      <c r="P160" s="19"/>
    </row>
    <row r="161" spans="1:16">
      <c r="A161" s="125"/>
      <c r="P161" s="19"/>
    </row>
    <row r="162" spans="1:16">
      <c r="A162" s="125"/>
      <c r="P162" s="19"/>
    </row>
    <row r="163" spans="1:16">
      <c r="A163" s="125"/>
      <c r="P163" s="19"/>
    </row>
    <row r="164" spans="1:16">
      <c r="A164" s="125"/>
      <c r="P164" s="19"/>
    </row>
    <row r="165" spans="1:16">
      <c r="A165" s="125"/>
      <c r="P165" s="19"/>
    </row>
    <row r="166" spans="1:16">
      <c r="A166" s="125"/>
      <c r="P166" s="19"/>
    </row>
    <row r="167" spans="1:16">
      <c r="A167" s="125"/>
      <c r="P167" s="19"/>
    </row>
    <row r="168" spans="1:16">
      <c r="A168" s="125"/>
      <c r="P168" s="19"/>
    </row>
    <row r="169" spans="1:16">
      <c r="A169" s="125"/>
      <c r="P169" s="19"/>
    </row>
    <row r="170" spans="1:16">
      <c r="A170" s="125"/>
      <c r="P170" s="19"/>
    </row>
    <row r="171" spans="1:16">
      <c r="A171" s="125"/>
      <c r="P171" s="19"/>
    </row>
    <row r="172" spans="1:16">
      <c r="A172" s="125"/>
      <c r="P172" s="19"/>
    </row>
    <row r="173" spans="1:16">
      <c r="A173" s="125"/>
      <c r="P173" s="19"/>
    </row>
    <row r="174" spans="1:16">
      <c r="A174" s="125"/>
      <c r="P174" s="19"/>
    </row>
    <row r="175" spans="1:16">
      <c r="A175" s="125"/>
      <c r="P175" s="19"/>
    </row>
    <row r="176" spans="1:16">
      <c r="A176" s="125"/>
      <c r="P176" s="19"/>
    </row>
    <row r="177" spans="1:16">
      <c r="A177" s="125"/>
      <c r="P177" s="19"/>
    </row>
    <row r="178" spans="1:16">
      <c r="A178" s="125"/>
      <c r="P178" s="19"/>
    </row>
    <row r="179" spans="1:16">
      <c r="A179" s="125"/>
      <c r="P179" s="19"/>
    </row>
    <row r="180" spans="1:16">
      <c r="A180" s="125"/>
      <c r="P180" s="19"/>
    </row>
    <row r="181" spans="1:16">
      <c r="A181" s="125"/>
      <c r="P181" s="19"/>
    </row>
    <row r="182" spans="1:16">
      <c r="A182" s="125"/>
      <c r="P182" s="19"/>
    </row>
    <row r="183" spans="1:16">
      <c r="A183" s="125"/>
      <c r="P183" s="19"/>
    </row>
    <row r="184" spans="1:16">
      <c r="A184" s="125"/>
      <c r="P184" s="19"/>
    </row>
    <row r="185" spans="1:16">
      <c r="A185" s="125"/>
      <c r="P185" s="19"/>
    </row>
    <row r="186" spans="1:16">
      <c r="A186" s="125"/>
      <c r="P186" s="19"/>
    </row>
    <row r="187" spans="1:16">
      <c r="A187" s="125"/>
      <c r="P187" s="19"/>
    </row>
    <row r="188" spans="1:16">
      <c r="A188" s="125"/>
      <c r="P188" s="19"/>
    </row>
    <row r="189" spans="1:16">
      <c r="A189" s="125"/>
      <c r="P189" s="19"/>
    </row>
    <row r="190" spans="1:16">
      <c r="A190" s="125"/>
      <c r="P190" s="19"/>
    </row>
    <row r="191" spans="1:16">
      <c r="A191" s="125"/>
      <c r="P191" s="19"/>
    </row>
    <row r="192" spans="1:16">
      <c r="A192" s="125"/>
      <c r="P192" s="19"/>
    </row>
    <row r="193" spans="1:16">
      <c r="A193" s="125"/>
      <c r="P193" s="19"/>
    </row>
    <row r="194" spans="1:16">
      <c r="A194" s="125"/>
      <c r="P194" s="19"/>
    </row>
    <row r="195" spans="1:16">
      <c r="A195" s="125"/>
      <c r="P195" s="19"/>
    </row>
    <row r="196" spans="1:16">
      <c r="A196" s="125"/>
      <c r="P196" s="19"/>
    </row>
    <row r="197" spans="1:16">
      <c r="A197" s="125"/>
      <c r="P197" s="19"/>
    </row>
    <row r="198" spans="1:16">
      <c r="A198" s="125"/>
      <c r="P198" s="19"/>
    </row>
    <row r="199" spans="1:16">
      <c r="A199" s="125"/>
      <c r="P199" s="19"/>
    </row>
    <row r="200" spans="1:16">
      <c r="A200" s="125"/>
      <c r="P200" s="19"/>
    </row>
    <row r="201" spans="1:16">
      <c r="A201" s="125"/>
      <c r="P201" s="19"/>
    </row>
    <row r="202" spans="1:16">
      <c r="A202" s="125"/>
      <c r="P202" s="19"/>
    </row>
    <row r="203" spans="1:16">
      <c r="A203" s="125"/>
      <c r="P203" s="19"/>
    </row>
    <row r="204" spans="1:16">
      <c r="A204" s="125"/>
      <c r="P204" s="19"/>
    </row>
    <row r="205" spans="1:16">
      <c r="A205" s="125"/>
      <c r="P205" s="19"/>
    </row>
    <row r="206" spans="1:16">
      <c r="A206" s="125"/>
      <c r="P206" s="19"/>
    </row>
    <row r="207" spans="1:16">
      <c r="A207" s="125"/>
      <c r="P207" s="19"/>
    </row>
    <row r="208" spans="1:16">
      <c r="A208" s="125"/>
      <c r="P208" s="19"/>
    </row>
    <row r="209" spans="1:16">
      <c r="A209" s="125"/>
      <c r="P209" s="19"/>
    </row>
    <row r="210" spans="1:16">
      <c r="A210" s="125"/>
      <c r="P210" s="19"/>
    </row>
    <row r="211" spans="1:16">
      <c r="A211" s="125"/>
      <c r="P211" s="19"/>
    </row>
    <row r="212" spans="1:16">
      <c r="A212" s="125"/>
      <c r="P212" s="19"/>
    </row>
    <row r="213" spans="1:16">
      <c r="A213" s="125"/>
      <c r="P213" s="19"/>
    </row>
    <row r="214" spans="1:16">
      <c r="A214" s="125"/>
      <c r="P214" s="19"/>
    </row>
    <row r="215" spans="1:16">
      <c r="A215" s="125"/>
      <c r="P215" s="19"/>
    </row>
    <row r="216" spans="1:16">
      <c r="A216" s="125"/>
      <c r="P216" s="19"/>
    </row>
    <row r="217" spans="1:16">
      <c r="A217" s="125"/>
      <c r="P217" s="19"/>
    </row>
    <row r="218" spans="1:16">
      <c r="A218" s="125"/>
      <c r="P218" s="19"/>
    </row>
    <row r="219" spans="1:16">
      <c r="A219" s="125"/>
      <c r="P219" s="19"/>
    </row>
    <row r="220" spans="1:16">
      <c r="A220" s="125"/>
      <c r="P220" s="19"/>
    </row>
    <row r="221" spans="1:16">
      <c r="A221" s="125"/>
      <c r="P221" s="19"/>
    </row>
    <row r="222" spans="1:16">
      <c r="A222" s="125"/>
      <c r="P222" s="19"/>
    </row>
    <row r="223" spans="1:16">
      <c r="A223" s="125"/>
      <c r="P223" s="19"/>
    </row>
    <row r="224" spans="1:16">
      <c r="A224" s="125"/>
      <c r="P224" s="19"/>
    </row>
    <row r="225" spans="1:16">
      <c r="A225" s="125"/>
      <c r="P225" s="19"/>
    </row>
    <row r="226" spans="1:16">
      <c r="A226" s="125"/>
      <c r="P226" s="19"/>
    </row>
    <row r="227" spans="1:16">
      <c r="A227" s="125"/>
      <c r="P227" s="19"/>
    </row>
    <row r="228" spans="1:16">
      <c r="A228" s="125"/>
      <c r="P228" s="19"/>
    </row>
    <row r="229" spans="1:16">
      <c r="A229" s="125"/>
      <c r="P229" s="19"/>
    </row>
    <row r="230" spans="1:16">
      <c r="A230" s="125"/>
      <c r="P230" s="19"/>
    </row>
    <row r="231" spans="1:16">
      <c r="A231" s="125"/>
      <c r="P231" s="19"/>
    </row>
    <row r="232" spans="1:16">
      <c r="A232" s="125"/>
      <c r="P232" s="19"/>
    </row>
    <row r="233" spans="1:16">
      <c r="A233" s="125"/>
      <c r="P233" s="19"/>
    </row>
    <row r="234" spans="1:16">
      <c r="A234" s="125"/>
      <c r="P234" s="19"/>
    </row>
    <row r="235" spans="1:16">
      <c r="A235" s="125"/>
      <c r="P235" s="19"/>
    </row>
    <row r="236" spans="1:16">
      <c r="A236" s="125"/>
      <c r="P236" s="19"/>
    </row>
    <row r="237" spans="1:16">
      <c r="A237" s="125"/>
      <c r="P237" s="19"/>
    </row>
    <row r="238" spans="1:16">
      <c r="A238" s="125"/>
      <c r="P238" s="19"/>
    </row>
    <row r="239" spans="1:16">
      <c r="A239" s="125"/>
      <c r="P239" s="19"/>
    </row>
    <row r="240" spans="1:16">
      <c r="A240" s="125"/>
      <c r="P240" s="19"/>
    </row>
    <row r="241" spans="1:16">
      <c r="A241" s="125"/>
      <c r="P241" s="19"/>
    </row>
    <row r="242" spans="1:16">
      <c r="A242" s="125"/>
      <c r="P242" s="19"/>
    </row>
  </sheetData>
  <mergeCells count="916">
    <mergeCell ref="B150:B151"/>
    <mergeCell ref="C150:C151"/>
    <mergeCell ref="D150:D151"/>
    <mergeCell ref="E150:E151"/>
    <mergeCell ref="F150:F151"/>
    <mergeCell ref="A143:A146"/>
    <mergeCell ref="A148:A149"/>
    <mergeCell ref="A150:A151"/>
    <mergeCell ref="L127:L128"/>
    <mergeCell ref="G127:G128"/>
    <mergeCell ref="G136:G137"/>
    <mergeCell ref="G150:G151"/>
    <mergeCell ref="L150:L151"/>
    <mergeCell ref="A136:A137"/>
    <mergeCell ref="F136:F137"/>
    <mergeCell ref="H136:H137"/>
    <mergeCell ref="A130:A135"/>
    <mergeCell ref="H127:H128"/>
    <mergeCell ref="L136:L137"/>
    <mergeCell ref="K136:K137"/>
    <mergeCell ref="J136:J137"/>
    <mergeCell ref="I136:I137"/>
    <mergeCell ref="H150:H151"/>
    <mergeCell ref="I150:I151"/>
    <mergeCell ref="M136:M137"/>
    <mergeCell ref="N136:N137"/>
    <mergeCell ref="O136:O137"/>
    <mergeCell ref="P136:P137"/>
    <mergeCell ref="Q136:Q137"/>
    <mergeCell ref="M150:M151"/>
    <mergeCell ref="N150:N151"/>
    <mergeCell ref="O150:O151"/>
    <mergeCell ref="P150:P151"/>
    <mergeCell ref="Q150:Q151"/>
    <mergeCell ref="Q104:Q105"/>
    <mergeCell ref="H104:H105"/>
    <mergeCell ref="J150:J151"/>
    <mergeCell ref="K150:K151"/>
    <mergeCell ref="D2:D3"/>
    <mergeCell ref="L108:L109"/>
    <mergeCell ref="M108:M109"/>
    <mergeCell ref="N108:N109"/>
    <mergeCell ref="L104:L105"/>
    <mergeCell ref="M104:M105"/>
    <mergeCell ref="N104:N105"/>
    <mergeCell ref="L100:L101"/>
    <mergeCell ref="M100:M101"/>
    <mergeCell ref="N100:N101"/>
    <mergeCell ref="K102:K103"/>
    <mergeCell ref="L102:L103"/>
    <mergeCell ref="M102:M103"/>
    <mergeCell ref="N102:N103"/>
    <mergeCell ref="H102:H103"/>
    <mergeCell ref="M96:M97"/>
    <mergeCell ref="N96:N97"/>
    <mergeCell ref="M92:M93"/>
    <mergeCell ref="N92:N93"/>
    <mergeCell ref="M88:M89"/>
    <mergeCell ref="L106:L107"/>
    <mergeCell ref="M106:M107"/>
    <mergeCell ref="N84:N85"/>
    <mergeCell ref="M80:M81"/>
    <mergeCell ref="B106:B107"/>
    <mergeCell ref="M127:M128"/>
    <mergeCell ref="G106:G107"/>
    <mergeCell ref="Q108:Q109"/>
    <mergeCell ref="H108:H109"/>
    <mergeCell ref="I108:I109"/>
    <mergeCell ref="J108:J109"/>
    <mergeCell ref="K108:K109"/>
    <mergeCell ref="Q106:Q107"/>
    <mergeCell ref="N106:N107"/>
    <mergeCell ref="H106:H107"/>
    <mergeCell ref="C106:C107"/>
    <mergeCell ref="D106:D107"/>
    <mergeCell ref="O127:O128"/>
    <mergeCell ref="P127:P128"/>
    <mergeCell ref="Q127:Q128"/>
    <mergeCell ref="N127:N128"/>
    <mergeCell ref="I127:I128"/>
    <mergeCell ref="J127:J128"/>
    <mergeCell ref="K127:K128"/>
    <mergeCell ref="F104:F105"/>
    <mergeCell ref="G104:G105"/>
    <mergeCell ref="A121:A122"/>
    <mergeCell ref="A123:A124"/>
    <mergeCell ref="A2:A115"/>
    <mergeCell ref="B2:B3"/>
    <mergeCell ref="O102:O103"/>
    <mergeCell ref="P102:P103"/>
    <mergeCell ref="Q102:Q103"/>
    <mergeCell ref="I102:I103"/>
    <mergeCell ref="J102:J103"/>
    <mergeCell ref="B108:B109"/>
    <mergeCell ref="C108:C109"/>
    <mergeCell ref="D108:D109"/>
    <mergeCell ref="E108:E109"/>
    <mergeCell ref="F108:F109"/>
    <mergeCell ref="G108:G109"/>
    <mergeCell ref="O108:O109"/>
    <mergeCell ref="P108:P109"/>
    <mergeCell ref="O106:O107"/>
    <mergeCell ref="P106:P107"/>
    <mergeCell ref="I106:I107"/>
    <mergeCell ref="J106:J107"/>
    <mergeCell ref="K106:K107"/>
    <mergeCell ref="O104:O105"/>
    <mergeCell ref="P104:P105"/>
    <mergeCell ref="B98:B99"/>
    <mergeCell ref="C98:C99"/>
    <mergeCell ref="D98:D99"/>
    <mergeCell ref="E98:E99"/>
    <mergeCell ref="F98:F99"/>
    <mergeCell ref="G98:G99"/>
    <mergeCell ref="H98:H99"/>
    <mergeCell ref="B102:B103"/>
    <mergeCell ref="C102:C103"/>
    <mergeCell ref="D102:D103"/>
    <mergeCell ref="E102:E103"/>
    <mergeCell ref="F102:F103"/>
    <mergeCell ref="G102:G103"/>
    <mergeCell ref="O98:O99"/>
    <mergeCell ref="P98:P99"/>
    <mergeCell ref="I104:I105"/>
    <mergeCell ref="J104:J105"/>
    <mergeCell ref="K104:K105"/>
    <mergeCell ref="B104:B105"/>
    <mergeCell ref="C104:C105"/>
    <mergeCell ref="D104:D105"/>
    <mergeCell ref="E104:E105"/>
    <mergeCell ref="Q100:Q101"/>
    <mergeCell ref="H100:H101"/>
    <mergeCell ref="I100:I101"/>
    <mergeCell ref="J100:J101"/>
    <mergeCell ref="K100:K101"/>
    <mergeCell ref="B100:B101"/>
    <mergeCell ref="C100:C101"/>
    <mergeCell ref="D100:D101"/>
    <mergeCell ref="E100:E101"/>
    <mergeCell ref="F100:F101"/>
    <mergeCell ref="G100:G101"/>
    <mergeCell ref="O100:O101"/>
    <mergeCell ref="P100:P101"/>
    <mergeCell ref="O94:O95"/>
    <mergeCell ref="P94:P95"/>
    <mergeCell ref="Q94:Q95"/>
    <mergeCell ref="M94:M95"/>
    <mergeCell ref="N94:N95"/>
    <mergeCell ref="Q98:Q99"/>
    <mergeCell ref="I98:I99"/>
    <mergeCell ref="J98:J99"/>
    <mergeCell ref="K98:K99"/>
    <mergeCell ref="L98:L99"/>
    <mergeCell ref="M98:M99"/>
    <mergeCell ref="N98:N99"/>
    <mergeCell ref="O96:O97"/>
    <mergeCell ref="P96:P97"/>
    <mergeCell ref="Q96:Q97"/>
    <mergeCell ref="B94:B95"/>
    <mergeCell ref="C94:C95"/>
    <mergeCell ref="D94:D95"/>
    <mergeCell ref="E94:E95"/>
    <mergeCell ref="F94:F95"/>
    <mergeCell ref="G94:G95"/>
    <mergeCell ref="L96:L97"/>
    <mergeCell ref="B96:B97"/>
    <mergeCell ref="C96:C97"/>
    <mergeCell ref="D96:D97"/>
    <mergeCell ref="E96:E97"/>
    <mergeCell ref="F96:F97"/>
    <mergeCell ref="I94:I95"/>
    <mergeCell ref="J94:J95"/>
    <mergeCell ref="K94:K95"/>
    <mergeCell ref="L94:L95"/>
    <mergeCell ref="H96:H97"/>
    <mergeCell ref="I96:I97"/>
    <mergeCell ref="J96:J97"/>
    <mergeCell ref="K96:K97"/>
    <mergeCell ref="G96:G97"/>
    <mergeCell ref="H94:H95"/>
    <mergeCell ref="O92:O93"/>
    <mergeCell ref="P92:P93"/>
    <mergeCell ref="Q92:Q93"/>
    <mergeCell ref="H92:H93"/>
    <mergeCell ref="I92:I93"/>
    <mergeCell ref="J92:J93"/>
    <mergeCell ref="K92:K93"/>
    <mergeCell ref="G92:G93"/>
    <mergeCell ref="H90:H91"/>
    <mergeCell ref="O90:O91"/>
    <mergeCell ref="P90:P91"/>
    <mergeCell ref="Q90:Q91"/>
    <mergeCell ref="M90:M91"/>
    <mergeCell ref="N90:N91"/>
    <mergeCell ref="B90:B91"/>
    <mergeCell ref="C90:C91"/>
    <mergeCell ref="D90:D91"/>
    <mergeCell ref="E90:E91"/>
    <mergeCell ref="F90:F91"/>
    <mergeCell ref="G90:G91"/>
    <mergeCell ref="L92:L93"/>
    <mergeCell ref="B92:B93"/>
    <mergeCell ref="C92:C93"/>
    <mergeCell ref="D92:D93"/>
    <mergeCell ref="E92:E93"/>
    <mergeCell ref="F92:F93"/>
    <mergeCell ref="I90:I91"/>
    <mergeCell ref="J90:J91"/>
    <mergeCell ref="K90:K91"/>
    <mergeCell ref="L90:L91"/>
    <mergeCell ref="O88:O89"/>
    <mergeCell ref="P88:P89"/>
    <mergeCell ref="Q88:Q89"/>
    <mergeCell ref="H88:H89"/>
    <mergeCell ref="I88:I89"/>
    <mergeCell ref="J88:J89"/>
    <mergeCell ref="K88:K89"/>
    <mergeCell ref="G88:G89"/>
    <mergeCell ref="H86:H87"/>
    <mergeCell ref="O86:O87"/>
    <mergeCell ref="P86:P87"/>
    <mergeCell ref="Q86:Q87"/>
    <mergeCell ref="M86:M87"/>
    <mergeCell ref="N86:N87"/>
    <mergeCell ref="N88:N89"/>
    <mergeCell ref="C86:C87"/>
    <mergeCell ref="D86:D87"/>
    <mergeCell ref="E86:E87"/>
    <mergeCell ref="F86:F87"/>
    <mergeCell ref="G86:G87"/>
    <mergeCell ref="L88:L89"/>
    <mergeCell ref="B88:B89"/>
    <mergeCell ref="C88:C89"/>
    <mergeCell ref="D88:D89"/>
    <mergeCell ref="E88:E89"/>
    <mergeCell ref="F88:F89"/>
    <mergeCell ref="I86:I87"/>
    <mergeCell ref="J86:J87"/>
    <mergeCell ref="K86:K87"/>
    <mergeCell ref="L86:L87"/>
    <mergeCell ref="O84:O85"/>
    <mergeCell ref="P84:P85"/>
    <mergeCell ref="Q84:Q85"/>
    <mergeCell ref="H84:H85"/>
    <mergeCell ref="I84:I85"/>
    <mergeCell ref="J84:J85"/>
    <mergeCell ref="K84:K85"/>
    <mergeCell ref="G84:G85"/>
    <mergeCell ref="H82:H83"/>
    <mergeCell ref="O82:O83"/>
    <mergeCell ref="P82:P83"/>
    <mergeCell ref="Q82:Q83"/>
    <mergeCell ref="M82:M83"/>
    <mergeCell ref="N82:N83"/>
    <mergeCell ref="G82:G83"/>
    <mergeCell ref="L84:L85"/>
    <mergeCell ref="M84:M85"/>
    <mergeCell ref="B84:B85"/>
    <mergeCell ref="C84:C85"/>
    <mergeCell ref="D84:D85"/>
    <mergeCell ref="E84:E85"/>
    <mergeCell ref="F84:F85"/>
    <mergeCell ref="I82:I83"/>
    <mergeCell ref="J82:J83"/>
    <mergeCell ref="K82:K83"/>
    <mergeCell ref="L82:L83"/>
    <mergeCell ref="N80:N81"/>
    <mergeCell ref="O80:O81"/>
    <mergeCell ref="P80:P81"/>
    <mergeCell ref="Q80:Q81"/>
    <mergeCell ref="H80:H81"/>
    <mergeCell ref="I80:I81"/>
    <mergeCell ref="J80:J81"/>
    <mergeCell ref="K80:K81"/>
    <mergeCell ref="G80:G81"/>
    <mergeCell ref="H78:H79"/>
    <mergeCell ref="B78:B79"/>
    <mergeCell ref="C78:C79"/>
    <mergeCell ref="D78:D79"/>
    <mergeCell ref="E78:E79"/>
    <mergeCell ref="F78:F79"/>
    <mergeCell ref="G78:G79"/>
    <mergeCell ref="L80:L81"/>
    <mergeCell ref="B80:B81"/>
    <mergeCell ref="C80:C81"/>
    <mergeCell ref="D80:D81"/>
    <mergeCell ref="E80:E81"/>
    <mergeCell ref="F80:F81"/>
    <mergeCell ref="O78:O79"/>
    <mergeCell ref="P78:P79"/>
    <mergeCell ref="Q78:Q79"/>
    <mergeCell ref="I78:I79"/>
    <mergeCell ref="J78:J79"/>
    <mergeCell ref="K78:K79"/>
    <mergeCell ref="L78:L79"/>
    <mergeCell ref="M78:M79"/>
    <mergeCell ref="N78:N79"/>
    <mergeCell ref="M76:M77"/>
    <mergeCell ref="N76:N77"/>
    <mergeCell ref="O76:O77"/>
    <mergeCell ref="P76:P77"/>
    <mergeCell ref="Q76:Q77"/>
    <mergeCell ref="H76:H77"/>
    <mergeCell ref="I76:I77"/>
    <mergeCell ref="J76:J77"/>
    <mergeCell ref="K76:K77"/>
    <mergeCell ref="G76:G77"/>
    <mergeCell ref="H74:H75"/>
    <mergeCell ref="B74:B75"/>
    <mergeCell ref="C74:C75"/>
    <mergeCell ref="D74:D75"/>
    <mergeCell ref="E74:E75"/>
    <mergeCell ref="F74:F75"/>
    <mergeCell ref="G74:G75"/>
    <mergeCell ref="L76:L77"/>
    <mergeCell ref="B76:B77"/>
    <mergeCell ref="C76:C77"/>
    <mergeCell ref="D76:D77"/>
    <mergeCell ref="E76:E77"/>
    <mergeCell ref="F76:F77"/>
    <mergeCell ref="O74:O75"/>
    <mergeCell ref="P74:P75"/>
    <mergeCell ref="Q74:Q75"/>
    <mergeCell ref="I74:I75"/>
    <mergeCell ref="J74:J75"/>
    <mergeCell ref="K74:K75"/>
    <mergeCell ref="L74:L75"/>
    <mergeCell ref="M74:M75"/>
    <mergeCell ref="N74:N75"/>
    <mergeCell ref="M72:M73"/>
    <mergeCell ref="N72:N73"/>
    <mergeCell ref="O72:O73"/>
    <mergeCell ref="P72:P73"/>
    <mergeCell ref="Q72:Q73"/>
    <mergeCell ref="H72:H73"/>
    <mergeCell ref="I72:I73"/>
    <mergeCell ref="J72:J73"/>
    <mergeCell ref="K72:K73"/>
    <mergeCell ref="G72:G73"/>
    <mergeCell ref="H70:H71"/>
    <mergeCell ref="B70:B71"/>
    <mergeCell ref="C70:C71"/>
    <mergeCell ref="D70:D71"/>
    <mergeCell ref="E70:E71"/>
    <mergeCell ref="F70:F71"/>
    <mergeCell ref="G70:G71"/>
    <mergeCell ref="L72:L73"/>
    <mergeCell ref="B72:B73"/>
    <mergeCell ref="C72:C73"/>
    <mergeCell ref="D72:D73"/>
    <mergeCell ref="E72:E73"/>
    <mergeCell ref="F72:F73"/>
    <mergeCell ref="O70:O71"/>
    <mergeCell ref="P70:P71"/>
    <mergeCell ref="Q70:Q71"/>
    <mergeCell ref="I70:I71"/>
    <mergeCell ref="J70:J71"/>
    <mergeCell ref="K70:K71"/>
    <mergeCell ref="L70:L71"/>
    <mergeCell ref="M70:M71"/>
    <mergeCell ref="N70:N71"/>
    <mergeCell ref="M68:M69"/>
    <mergeCell ref="N68:N69"/>
    <mergeCell ref="O68:O69"/>
    <mergeCell ref="P68:P69"/>
    <mergeCell ref="Q68:Q69"/>
    <mergeCell ref="H68:H69"/>
    <mergeCell ref="I68:I69"/>
    <mergeCell ref="J68:J69"/>
    <mergeCell ref="K68:K69"/>
    <mergeCell ref="G68:G69"/>
    <mergeCell ref="H66:H67"/>
    <mergeCell ref="B66:B67"/>
    <mergeCell ref="C66:C67"/>
    <mergeCell ref="D66:D67"/>
    <mergeCell ref="E66:E67"/>
    <mergeCell ref="F66:F67"/>
    <mergeCell ref="G66:G67"/>
    <mergeCell ref="L68:L69"/>
    <mergeCell ref="B68:B69"/>
    <mergeCell ref="C68:C69"/>
    <mergeCell ref="D68:D69"/>
    <mergeCell ref="E68:E69"/>
    <mergeCell ref="F68:F69"/>
    <mergeCell ref="O66:O67"/>
    <mergeCell ref="P66:P67"/>
    <mergeCell ref="Q66:Q67"/>
    <mergeCell ref="I66:I67"/>
    <mergeCell ref="J66:J67"/>
    <mergeCell ref="K66:K67"/>
    <mergeCell ref="L66:L67"/>
    <mergeCell ref="M66:M67"/>
    <mergeCell ref="N66:N67"/>
    <mergeCell ref="M64:M65"/>
    <mergeCell ref="N64:N65"/>
    <mergeCell ref="O64:O65"/>
    <mergeCell ref="P64:P65"/>
    <mergeCell ref="Q64:Q65"/>
    <mergeCell ref="H64:H65"/>
    <mergeCell ref="I64:I65"/>
    <mergeCell ref="J64:J65"/>
    <mergeCell ref="K64:K65"/>
    <mergeCell ref="G64:G65"/>
    <mergeCell ref="H62:H63"/>
    <mergeCell ref="B62:B63"/>
    <mergeCell ref="C62:C63"/>
    <mergeCell ref="D62:D63"/>
    <mergeCell ref="E62:E63"/>
    <mergeCell ref="F62:F63"/>
    <mergeCell ref="G62:G63"/>
    <mergeCell ref="L64:L65"/>
    <mergeCell ref="B64:B65"/>
    <mergeCell ref="C64:C65"/>
    <mergeCell ref="D64:D65"/>
    <mergeCell ref="E64:E65"/>
    <mergeCell ref="F64:F65"/>
    <mergeCell ref="O62:O63"/>
    <mergeCell ref="P62:P63"/>
    <mergeCell ref="Q62:Q63"/>
    <mergeCell ref="I62:I63"/>
    <mergeCell ref="J62:J63"/>
    <mergeCell ref="K62:K63"/>
    <mergeCell ref="L62:L63"/>
    <mergeCell ref="M62:M63"/>
    <mergeCell ref="N62:N63"/>
    <mergeCell ref="M60:M61"/>
    <mergeCell ref="N60:N61"/>
    <mergeCell ref="O60:O61"/>
    <mergeCell ref="P60:P61"/>
    <mergeCell ref="Q60:Q61"/>
    <mergeCell ref="H60:H61"/>
    <mergeCell ref="I60:I61"/>
    <mergeCell ref="J60:J61"/>
    <mergeCell ref="K60:K61"/>
    <mergeCell ref="G60:G61"/>
    <mergeCell ref="H58:H59"/>
    <mergeCell ref="B58:B59"/>
    <mergeCell ref="C58:C59"/>
    <mergeCell ref="D58:D59"/>
    <mergeCell ref="E58:E59"/>
    <mergeCell ref="F58:F59"/>
    <mergeCell ref="G58:G59"/>
    <mergeCell ref="L60:L61"/>
    <mergeCell ref="B60:B61"/>
    <mergeCell ref="C60:C61"/>
    <mergeCell ref="D60:D61"/>
    <mergeCell ref="E60:E61"/>
    <mergeCell ref="F60:F61"/>
    <mergeCell ref="O58:O59"/>
    <mergeCell ref="P58:P59"/>
    <mergeCell ref="Q58:Q59"/>
    <mergeCell ref="I58:I59"/>
    <mergeCell ref="J58:J59"/>
    <mergeCell ref="K58:K59"/>
    <mergeCell ref="L58:L59"/>
    <mergeCell ref="M58:M59"/>
    <mergeCell ref="N58:N59"/>
    <mergeCell ref="M56:M57"/>
    <mergeCell ref="N56:N57"/>
    <mergeCell ref="O56:O57"/>
    <mergeCell ref="P56:P57"/>
    <mergeCell ref="Q56:Q57"/>
    <mergeCell ref="H56:H57"/>
    <mergeCell ref="I56:I57"/>
    <mergeCell ref="J56:J57"/>
    <mergeCell ref="K56:K57"/>
    <mergeCell ref="G56:G57"/>
    <mergeCell ref="H54:H55"/>
    <mergeCell ref="B54:B55"/>
    <mergeCell ref="C54:C55"/>
    <mergeCell ref="D54:D55"/>
    <mergeCell ref="E54:E55"/>
    <mergeCell ref="F54:F55"/>
    <mergeCell ref="G54:G55"/>
    <mergeCell ref="L56:L57"/>
    <mergeCell ref="B56:B57"/>
    <mergeCell ref="C56:C57"/>
    <mergeCell ref="D56:D57"/>
    <mergeCell ref="E56:E57"/>
    <mergeCell ref="F56:F57"/>
    <mergeCell ref="O54:O55"/>
    <mergeCell ref="P54:P55"/>
    <mergeCell ref="Q54:Q55"/>
    <mergeCell ref="I54:I55"/>
    <mergeCell ref="J54:J55"/>
    <mergeCell ref="K54:K55"/>
    <mergeCell ref="L54:L55"/>
    <mergeCell ref="M54:M55"/>
    <mergeCell ref="N54:N55"/>
    <mergeCell ref="M52:M53"/>
    <mergeCell ref="N52:N53"/>
    <mergeCell ref="O52:O53"/>
    <mergeCell ref="P52:P53"/>
    <mergeCell ref="Q52:Q53"/>
    <mergeCell ref="H52:H53"/>
    <mergeCell ref="I52:I53"/>
    <mergeCell ref="J52:J53"/>
    <mergeCell ref="K52:K53"/>
    <mergeCell ref="G52:G53"/>
    <mergeCell ref="H50:H51"/>
    <mergeCell ref="B50:B51"/>
    <mergeCell ref="C50:C51"/>
    <mergeCell ref="D50:D51"/>
    <mergeCell ref="E50:E51"/>
    <mergeCell ref="F50:F51"/>
    <mergeCell ref="G50:G51"/>
    <mergeCell ref="L52:L53"/>
    <mergeCell ref="B52:B53"/>
    <mergeCell ref="C52:C53"/>
    <mergeCell ref="D52:D53"/>
    <mergeCell ref="E52:E53"/>
    <mergeCell ref="F52:F53"/>
    <mergeCell ref="O50:O51"/>
    <mergeCell ref="P50:P51"/>
    <mergeCell ref="Q50:Q51"/>
    <mergeCell ref="I50:I51"/>
    <mergeCell ref="J50:J51"/>
    <mergeCell ref="K50:K51"/>
    <mergeCell ref="L50:L51"/>
    <mergeCell ref="M50:M51"/>
    <mergeCell ref="N50:N51"/>
    <mergeCell ref="M48:M49"/>
    <mergeCell ref="N48:N49"/>
    <mergeCell ref="O48:O49"/>
    <mergeCell ref="P48:P49"/>
    <mergeCell ref="Q48:Q49"/>
    <mergeCell ref="H48:H49"/>
    <mergeCell ref="I48:I49"/>
    <mergeCell ref="J48:J49"/>
    <mergeCell ref="K48:K49"/>
    <mergeCell ref="G48:G49"/>
    <mergeCell ref="H46:H47"/>
    <mergeCell ref="B46:B47"/>
    <mergeCell ref="C46:C47"/>
    <mergeCell ref="D46:D47"/>
    <mergeCell ref="E46:E47"/>
    <mergeCell ref="F46:F47"/>
    <mergeCell ref="G46:G47"/>
    <mergeCell ref="L48:L49"/>
    <mergeCell ref="B48:B49"/>
    <mergeCell ref="C48:C49"/>
    <mergeCell ref="D48:D49"/>
    <mergeCell ref="E48:E49"/>
    <mergeCell ref="F48:F49"/>
    <mergeCell ref="O46:O47"/>
    <mergeCell ref="P46:P47"/>
    <mergeCell ref="Q46:Q47"/>
    <mergeCell ref="I46:I47"/>
    <mergeCell ref="J46:J47"/>
    <mergeCell ref="K46:K47"/>
    <mergeCell ref="L46:L47"/>
    <mergeCell ref="M46:M47"/>
    <mergeCell ref="N46:N47"/>
    <mergeCell ref="M44:M45"/>
    <mergeCell ref="N44:N45"/>
    <mergeCell ref="O44:O45"/>
    <mergeCell ref="P44:P45"/>
    <mergeCell ref="Q44:Q45"/>
    <mergeCell ref="H44:H45"/>
    <mergeCell ref="I44:I45"/>
    <mergeCell ref="J44:J45"/>
    <mergeCell ref="K44:K45"/>
    <mergeCell ref="G44:G45"/>
    <mergeCell ref="H42:H43"/>
    <mergeCell ref="B42:B43"/>
    <mergeCell ref="C42:C43"/>
    <mergeCell ref="D42:D43"/>
    <mergeCell ref="E42:E43"/>
    <mergeCell ref="F42:F43"/>
    <mergeCell ref="G42:G43"/>
    <mergeCell ref="L44:L45"/>
    <mergeCell ref="B44:B45"/>
    <mergeCell ref="C44:C45"/>
    <mergeCell ref="D44:D45"/>
    <mergeCell ref="E44:E45"/>
    <mergeCell ref="F44:F45"/>
    <mergeCell ref="O42:O43"/>
    <mergeCell ref="P42:P43"/>
    <mergeCell ref="Q42:Q43"/>
    <mergeCell ref="I42:I43"/>
    <mergeCell ref="J42:J43"/>
    <mergeCell ref="K42:K43"/>
    <mergeCell ref="L42:L43"/>
    <mergeCell ref="M42:M43"/>
    <mergeCell ref="N42:N43"/>
    <mergeCell ref="M40:M41"/>
    <mergeCell ref="N40:N41"/>
    <mergeCell ref="O40:O41"/>
    <mergeCell ref="P40:P41"/>
    <mergeCell ref="Q40:Q41"/>
    <mergeCell ref="H40:H41"/>
    <mergeCell ref="I40:I41"/>
    <mergeCell ref="J40:J41"/>
    <mergeCell ref="K40:K41"/>
    <mergeCell ref="G40:G41"/>
    <mergeCell ref="H38:H39"/>
    <mergeCell ref="B38:B39"/>
    <mergeCell ref="C38:C39"/>
    <mergeCell ref="D38:D39"/>
    <mergeCell ref="E38:E39"/>
    <mergeCell ref="F38:F39"/>
    <mergeCell ref="G38:G39"/>
    <mergeCell ref="L40:L41"/>
    <mergeCell ref="B40:B41"/>
    <mergeCell ref="C40:C41"/>
    <mergeCell ref="D40:D41"/>
    <mergeCell ref="E40:E41"/>
    <mergeCell ref="F40:F41"/>
    <mergeCell ref="O38:O39"/>
    <mergeCell ref="P38:P39"/>
    <mergeCell ref="Q38:Q39"/>
    <mergeCell ref="I38:I39"/>
    <mergeCell ref="J38:J39"/>
    <mergeCell ref="K38:K39"/>
    <mergeCell ref="L38:L39"/>
    <mergeCell ref="M38:M39"/>
    <mergeCell ref="N38:N39"/>
    <mergeCell ref="M36:M37"/>
    <mergeCell ref="N36:N37"/>
    <mergeCell ref="O36:O37"/>
    <mergeCell ref="P36:P37"/>
    <mergeCell ref="Q36:Q37"/>
    <mergeCell ref="H36:H37"/>
    <mergeCell ref="I36:I37"/>
    <mergeCell ref="J36:J37"/>
    <mergeCell ref="K36:K37"/>
    <mergeCell ref="G36:G37"/>
    <mergeCell ref="H34:H35"/>
    <mergeCell ref="B34:B35"/>
    <mergeCell ref="C34:C35"/>
    <mergeCell ref="D34:D35"/>
    <mergeCell ref="E34:E35"/>
    <mergeCell ref="F34:F35"/>
    <mergeCell ref="G34:G35"/>
    <mergeCell ref="L36:L37"/>
    <mergeCell ref="B36:B37"/>
    <mergeCell ref="C36:C37"/>
    <mergeCell ref="D36:D37"/>
    <mergeCell ref="E36:E37"/>
    <mergeCell ref="F36:F37"/>
    <mergeCell ref="O34:O35"/>
    <mergeCell ref="P34:P35"/>
    <mergeCell ref="Q34:Q35"/>
    <mergeCell ref="I34:I35"/>
    <mergeCell ref="J34:J35"/>
    <mergeCell ref="K34:K35"/>
    <mergeCell ref="L34:L35"/>
    <mergeCell ref="M34:M35"/>
    <mergeCell ref="N34:N35"/>
    <mergeCell ref="M32:M33"/>
    <mergeCell ref="N32:N33"/>
    <mergeCell ref="O32:O33"/>
    <mergeCell ref="P32:P33"/>
    <mergeCell ref="Q32:Q33"/>
    <mergeCell ref="H32:H33"/>
    <mergeCell ref="I32:I33"/>
    <mergeCell ref="J32:J33"/>
    <mergeCell ref="K32:K33"/>
    <mergeCell ref="G32:G33"/>
    <mergeCell ref="H30:H31"/>
    <mergeCell ref="B30:B31"/>
    <mergeCell ref="C30:C31"/>
    <mergeCell ref="D30:D31"/>
    <mergeCell ref="E30:E31"/>
    <mergeCell ref="F30:F31"/>
    <mergeCell ref="G30:G31"/>
    <mergeCell ref="L32:L33"/>
    <mergeCell ref="B32:B33"/>
    <mergeCell ref="C32:C33"/>
    <mergeCell ref="D32:D33"/>
    <mergeCell ref="E32:E33"/>
    <mergeCell ref="F32:F33"/>
    <mergeCell ref="O30:O31"/>
    <mergeCell ref="P30:P31"/>
    <mergeCell ref="Q30:Q31"/>
    <mergeCell ref="I30:I31"/>
    <mergeCell ref="J30:J31"/>
    <mergeCell ref="K30:K31"/>
    <mergeCell ref="L30:L31"/>
    <mergeCell ref="M30:M31"/>
    <mergeCell ref="N30:N31"/>
    <mergeCell ref="M28:M29"/>
    <mergeCell ref="N28:N29"/>
    <mergeCell ref="O28:O29"/>
    <mergeCell ref="P28:P29"/>
    <mergeCell ref="Q28:Q29"/>
    <mergeCell ref="H28:H29"/>
    <mergeCell ref="I28:I29"/>
    <mergeCell ref="J28:J29"/>
    <mergeCell ref="K28:K29"/>
    <mergeCell ref="G28:G29"/>
    <mergeCell ref="H26:H27"/>
    <mergeCell ref="B26:B27"/>
    <mergeCell ref="C26:C27"/>
    <mergeCell ref="D26:D27"/>
    <mergeCell ref="E26:E27"/>
    <mergeCell ref="F26:F27"/>
    <mergeCell ref="G26:G27"/>
    <mergeCell ref="L28:L29"/>
    <mergeCell ref="B28:B29"/>
    <mergeCell ref="C28:C29"/>
    <mergeCell ref="D28:D29"/>
    <mergeCell ref="E28:E29"/>
    <mergeCell ref="F28:F29"/>
    <mergeCell ref="O26:O27"/>
    <mergeCell ref="P26:P27"/>
    <mergeCell ref="Q26:Q27"/>
    <mergeCell ref="I26:I27"/>
    <mergeCell ref="J26:J27"/>
    <mergeCell ref="K26:K27"/>
    <mergeCell ref="L26:L27"/>
    <mergeCell ref="M26:M27"/>
    <mergeCell ref="N26:N27"/>
    <mergeCell ref="O24:O25"/>
    <mergeCell ref="P24:P25"/>
    <mergeCell ref="Q24:Q25"/>
    <mergeCell ref="H24:H25"/>
    <mergeCell ref="I24:I25"/>
    <mergeCell ref="J24:J25"/>
    <mergeCell ref="K24:K25"/>
    <mergeCell ref="B24:B25"/>
    <mergeCell ref="C24:C25"/>
    <mergeCell ref="D24:D25"/>
    <mergeCell ref="E24:E25"/>
    <mergeCell ref="F24:F25"/>
    <mergeCell ref="G24:G25"/>
    <mergeCell ref="H22:H23"/>
    <mergeCell ref="B22:B23"/>
    <mergeCell ref="C22:C23"/>
    <mergeCell ref="D22:D23"/>
    <mergeCell ref="E22:E23"/>
    <mergeCell ref="F22:F23"/>
    <mergeCell ref="L24:L25"/>
    <mergeCell ref="M24:M25"/>
    <mergeCell ref="N24:N25"/>
    <mergeCell ref="O22:O23"/>
    <mergeCell ref="P22:P23"/>
    <mergeCell ref="Q22:Q23"/>
    <mergeCell ref="I22:I23"/>
    <mergeCell ref="J22:J23"/>
    <mergeCell ref="K22:K23"/>
    <mergeCell ref="L22:L23"/>
    <mergeCell ref="M22:M23"/>
    <mergeCell ref="N22:N23"/>
    <mergeCell ref="O20:O21"/>
    <mergeCell ref="P20:P21"/>
    <mergeCell ref="Q20:Q21"/>
    <mergeCell ref="H20:H21"/>
    <mergeCell ref="I20:I21"/>
    <mergeCell ref="J20:J21"/>
    <mergeCell ref="K20:K21"/>
    <mergeCell ref="B20:B21"/>
    <mergeCell ref="C20:C21"/>
    <mergeCell ref="D20:D21"/>
    <mergeCell ref="E20:E21"/>
    <mergeCell ref="F20:F21"/>
    <mergeCell ref="H18:H19"/>
    <mergeCell ref="B18:B19"/>
    <mergeCell ref="C18:C19"/>
    <mergeCell ref="D18:D19"/>
    <mergeCell ref="E18:E19"/>
    <mergeCell ref="F18:F19"/>
    <mergeCell ref="L20:L21"/>
    <mergeCell ref="M20:M21"/>
    <mergeCell ref="N20:N21"/>
    <mergeCell ref="O18:O19"/>
    <mergeCell ref="P18:P19"/>
    <mergeCell ref="Q18:Q19"/>
    <mergeCell ref="I18:I19"/>
    <mergeCell ref="J18:J19"/>
    <mergeCell ref="K18:K19"/>
    <mergeCell ref="L18:L19"/>
    <mergeCell ref="M18:M19"/>
    <mergeCell ref="N18:N19"/>
    <mergeCell ref="M16:M17"/>
    <mergeCell ref="N16:N17"/>
    <mergeCell ref="O16:O17"/>
    <mergeCell ref="P16:P17"/>
    <mergeCell ref="Q16:Q17"/>
    <mergeCell ref="H16:H17"/>
    <mergeCell ref="I16:I17"/>
    <mergeCell ref="J16:J17"/>
    <mergeCell ref="K16:K17"/>
    <mergeCell ref="Q14:Q15"/>
    <mergeCell ref="I14:I15"/>
    <mergeCell ref="J14:J15"/>
    <mergeCell ref="K14:K15"/>
    <mergeCell ref="L14:L15"/>
    <mergeCell ref="M14:M15"/>
    <mergeCell ref="N14:N15"/>
    <mergeCell ref="H14:H15"/>
    <mergeCell ref="B14:B15"/>
    <mergeCell ref="C14:C15"/>
    <mergeCell ref="D14:D15"/>
    <mergeCell ref="E14:E15"/>
    <mergeCell ref="F14:F15"/>
    <mergeCell ref="Q12:Q13"/>
    <mergeCell ref="H12:H13"/>
    <mergeCell ref="I12:I13"/>
    <mergeCell ref="J12:J13"/>
    <mergeCell ref="K12:K13"/>
    <mergeCell ref="B12:B13"/>
    <mergeCell ref="C12:C13"/>
    <mergeCell ref="D12:D13"/>
    <mergeCell ref="E12:E13"/>
    <mergeCell ref="F12:F13"/>
    <mergeCell ref="Q10:Q11"/>
    <mergeCell ref="I10:I11"/>
    <mergeCell ref="J10:J11"/>
    <mergeCell ref="K10:K11"/>
    <mergeCell ref="L10:L11"/>
    <mergeCell ref="M10:M11"/>
    <mergeCell ref="N10:N11"/>
    <mergeCell ref="H10:H11"/>
    <mergeCell ref="B10:B11"/>
    <mergeCell ref="C10:C11"/>
    <mergeCell ref="D10:D11"/>
    <mergeCell ref="E10:E11"/>
    <mergeCell ref="F10:F11"/>
    <mergeCell ref="Q6:Q7"/>
    <mergeCell ref="H6:H7"/>
    <mergeCell ref="I6:I7"/>
    <mergeCell ref="J6:J7"/>
    <mergeCell ref="K6:K7"/>
    <mergeCell ref="L6:L7"/>
    <mergeCell ref="P8:P9"/>
    <mergeCell ref="Q8:Q9"/>
    <mergeCell ref="J8:J9"/>
    <mergeCell ref="K8:K9"/>
    <mergeCell ref="L8:L9"/>
    <mergeCell ref="M8:M9"/>
    <mergeCell ref="N8:N9"/>
    <mergeCell ref="O8:O9"/>
    <mergeCell ref="H8:H9"/>
    <mergeCell ref="I8:I9"/>
    <mergeCell ref="M1:P1"/>
    <mergeCell ref="M2:M3"/>
    <mergeCell ref="N2:N3"/>
    <mergeCell ref="O2:O3"/>
    <mergeCell ref="P2:P3"/>
    <mergeCell ref="M6:M7"/>
    <mergeCell ref="N6:N7"/>
    <mergeCell ref="O6:O7"/>
    <mergeCell ref="P6:P7"/>
    <mergeCell ref="Q2:Q3"/>
    <mergeCell ref="H2:H3"/>
    <mergeCell ref="I2:I3"/>
    <mergeCell ref="J2:J3"/>
    <mergeCell ref="K2:K3"/>
    <mergeCell ref="L2:L3"/>
    <mergeCell ref="E2:E3"/>
    <mergeCell ref="B6:B7"/>
    <mergeCell ref="C6:C7"/>
    <mergeCell ref="D6:D7"/>
    <mergeCell ref="E6:E7"/>
    <mergeCell ref="F2:F3"/>
    <mergeCell ref="G2:G3"/>
    <mergeCell ref="G4:G5"/>
    <mergeCell ref="G6:G7"/>
    <mergeCell ref="Q4:Q5"/>
    <mergeCell ref="O4:O5"/>
    <mergeCell ref="H4:H5"/>
    <mergeCell ref="I4:I5"/>
    <mergeCell ref="B4:B5"/>
    <mergeCell ref="C4:C5"/>
    <mergeCell ref="D4:D5"/>
    <mergeCell ref="E4:E5"/>
    <mergeCell ref="F4:F5"/>
    <mergeCell ref="A125:A126"/>
    <mergeCell ref="A127:A128"/>
    <mergeCell ref="F127:F128"/>
    <mergeCell ref="A116:A120"/>
    <mergeCell ref="C2:C3"/>
    <mergeCell ref="F6:F7"/>
    <mergeCell ref="B8:B9"/>
    <mergeCell ref="C8:C9"/>
    <mergeCell ref="D8:D9"/>
    <mergeCell ref="E8:E9"/>
    <mergeCell ref="F8:F9"/>
    <mergeCell ref="B16:B17"/>
    <mergeCell ref="C16:C17"/>
    <mergeCell ref="D16:D17"/>
    <mergeCell ref="E16:E17"/>
    <mergeCell ref="F16:F17"/>
    <mergeCell ref="E106:E107"/>
    <mergeCell ref="F106:F107"/>
    <mergeCell ref="B82:B83"/>
    <mergeCell ref="C82:C83"/>
    <mergeCell ref="D82:D83"/>
    <mergeCell ref="E82:E83"/>
    <mergeCell ref="F82:F83"/>
    <mergeCell ref="B86:B87"/>
    <mergeCell ref="G8:G9"/>
    <mergeCell ref="G10:G11"/>
    <mergeCell ref="G12:G13"/>
    <mergeCell ref="G14:G15"/>
    <mergeCell ref="G16:G17"/>
    <mergeCell ref="G18:G19"/>
    <mergeCell ref="G20:G21"/>
    <mergeCell ref="G22:G23"/>
    <mergeCell ref="P4:P5"/>
    <mergeCell ref="J4:J5"/>
    <mergeCell ref="K4:K5"/>
    <mergeCell ref="L4:L5"/>
    <mergeCell ref="M4:M5"/>
    <mergeCell ref="N4:N5"/>
    <mergeCell ref="O10:O11"/>
    <mergeCell ref="P10:P11"/>
    <mergeCell ref="L12:L13"/>
    <mergeCell ref="M12:M13"/>
    <mergeCell ref="N12:N13"/>
    <mergeCell ref="O12:O13"/>
    <mergeCell ref="P12:P13"/>
    <mergeCell ref="O14:O15"/>
    <mergeCell ref="P14:P15"/>
    <mergeCell ref="L16:L17"/>
  </mergeCells>
  <phoneticPr fontId="6" type="noConversion"/>
  <dataValidations count="2">
    <dataValidation type="list" allowBlank="1" showInputMessage="1" showErrorMessage="1" sqref="I110:I114">
      <formula1>"TAK - A i B, TAK - tylko A, TAK - tylko B, NIE"</formula1>
    </dataValidation>
    <dataValidation type="list" allowBlank="1" showInputMessage="1" showErrorMessage="1" sqref="I104:K104 I72:K72 I28:K28 I30:K30 I78:K78 I76:K76 I82:K82 I80:K80 I44:K44 I86:K86 I84:K84 I90:K90 I54:K54 I56:K56 I60:K60 I88:K88 I92:K92 I96:K96 I98:K98 I58:K58 I16:K16 I94:K94 D2 D4 D6 D8 D10 D12 I12:K12 I4:K4 I8:K8 I102:K102 I14:K14 I6:K6 I10:K10 I2:K2 I108:K108 I100:K100 D108 D14 D16 D18 D20 D22 D24 D26 D28 D30 D32 D34 D36 D38 D40 D42 D44 D46 D48 D50 D52 D54 D56 D58 D60 D62 D64 D66 D68 D70 D72 D74 D76 D78 D80 D82 D84 D86 D88 D90 D92 D94 D96 D98 D100 D102 D104 D106 I106:K106 I18:K18 I22:K22 I20:K20 I26:K26 I24:K24 I34:K34 I32:K32 I38:K38 I36:K36 I42:K42 I40:K40 I46:K46 I50:K50 I48:K48 I52:K52 I62:K62 I66:K66 I64:K64 I70:K70 I68:K68 I74:K74 D111:D112 G113:G114">
      <formula1>"TAK, NIE"</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I79"/>
  <sheetViews>
    <sheetView zoomScaleNormal="100" workbookViewId="0">
      <pane ySplit="1" topLeftCell="A29" activePane="bottomLeft" state="frozen"/>
      <selection pane="bottomLeft" activeCell="A15" sqref="A15"/>
    </sheetView>
  </sheetViews>
  <sheetFormatPr defaultRowHeight="15"/>
  <cols>
    <col min="1" max="1" width="24" style="324" customWidth="1"/>
    <col min="2" max="2" width="32.85546875" style="1" customWidth="1"/>
    <col min="3" max="3" width="19.28515625" customWidth="1"/>
    <col min="4" max="4" width="17" customWidth="1"/>
    <col min="5" max="5" width="33" bestFit="1" customWidth="1"/>
    <col min="6" max="6" width="30.7109375" customWidth="1"/>
    <col min="7" max="7" width="20.5703125" customWidth="1"/>
    <col min="8" max="8" width="27.85546875" customWidth="1"/>
    <col min="9" max="9" width="17.7109375" bestFit="1" customWidth="1"/>
    <col min="10" max="10" width="21.5703125" customWidth="1"/>
    <col min="11" max="11" width="17.7109375" customWidth="1"/>
    <col min="12" max="12" width="20.42578125" customWidth="1"/>
    <col min="13" max="13" width="16.28515625" bestFit="1" customWidth="1"/>
    <col min="14" max="14" width="19.28515625" bestFit="1" customWidth="1"/>
    <col min="15" max="15" width="18.85546875" bestFit="1" customWidth="1"/>
    <col min="16" max="16" width="24.5703125" customWidth="1"/>
    <col min="17" max="17" width="25.7109375" style="5" customWidth="1"/>
    <col min="18" max="18" width="31.28515625" style="5" bestFit="1" customWidth="1"/>
    <col min="19" max="19" width="40.5703125" style="5" customWidth="1"/>
    <col min="20" max="20" width="44.28515625" style="5" customWidth="1"/>
  </cols>
  <sheetData>
    <row r="1" spans="1:191" ht="72" customHeight="1" thickBot="1">
      <c r="A1" s="163" t="s">
        <v>139</v>
      </c>
      <c r="B1" s="163" t="s">
        <v>140</v>
      </c>
      <c r="C1" s="163" t="s">
        <v>141</v>
      </c>
      <c r="D1" s="303" t="s">
        <v>573</v>
      </c>
      <c r="E1" s="409" t="s">
        <v>720</v>
      </c>
      <c r="F1" s="409" t="s">
        <v>721</v>
      </c>
      <c r="G1" s="409" t="s">
        <v>574</v>
      </c>
      <c r="H1" s="409" t="s">
        <v>575</v>
      </c>
      <c r="I1" s="409" t="s">
        <v>576</v>
      </c>
      <c r="J1" s="409" t="s">
        <v>577</v>
      </c>
      <c r="K1" s="409" t="s">
        <v>578</v>
      </c>
      <c r="L1" s="409" t="s">
        <v>722</v>
      </c>
      <c r="M1" s="409" t="s">
        <v>723</v>
      </c>
      <c r="N1" s="409" t="s">
        <v>724</v>
      </c>
      <c r="O1" s="409" t="s">
        <v>725</v>
      </c>
      <c r="P1" s="410" t="s">
        <v>579</v>
      </c>
      <c r="Q1" s="409" t="s">
        <v>580</v>
      </c>
      <c r="R1" s="409" t="s">
        <v>581</v>
      </c>
      <c r="S1" s="409" t="s">
        <v>582</v>
      </c>
      <c r="T1" s="409" t="s">
        <v>726</v>
      </c>
    </row>
    <row r="2" spans="1:191" ht="29.25" customHeight="1">
      <c r="A2" s="537" t="str">
        <f>'1 - Wykaz jednostek'!B4</f>
        <v>Szkoła Podstawowa nr 1 w Wągrowcu</v>
      </c>
      <c r="B2" s="94" t="s">
        <v>190</v>
      </c>
      <c r="C2" s="94" t="s">
        <v>191</v>
      </c>
      <c r="D2" s="96" t="s">
        <v>154</v>
      </c>
      <c r="E2" s="95" t="s">
        <v>154</v>
      </c>
      <c r="F2" s="95" t="s">
        <v>152</v>
      </c>
      <c r="G2" s="94" t="s">
        <v>713</v>
      </c>
      <c r="H2" s="95"/>
      <c r="I2" s="95" t="s">
        <v>715</v>
      </c>
      <c r="J2" s="93" t="s">
        <v>152</v>
      </c>
      <c r="K2" s="93" t="s">
        <v>152</v>
      </c>
      <c r="L2" s="94">
        <v>3</v>
      </c>
      <c r="M2" s="93"/>
      <c r="N2" s="468">
        <v>3</v>
      </c>
      <c r="O2" s="468"/>
      <c r="P2" s="93" t="s">
        <v>154</v>
      </c>
      <c r="Q2" s="93" t="s">
        <v>154</v>
      </c>
      <c r="R2" s="93" t="s">
        <v>154</v>
      </c>
      <c r="S2" s="93" t="s">
        <v>154</v>
      </c>
      <c r="T2" s="305"/>
    </row>
    <row r="3" spans="1:191" ht="24" customHeight="1">
      <c r="A3" s="550"/>
      <c r="B3" s="102" t="s">
        <v>196</v>
      </c>
      <c r="C3" s="102" t="s">
        <v>191</v>
      </c>
      <c r="D3" s="104" t="s">
        <v>711</v>
      </c>
      <c r="E3" s="103" t="s">
        <v>154</v>
      </c>
      <c r="F3" s="103" t="s">
        <v>154</v>
      </c>
      <c r="G3" s="101"/>
      <c r="H3" s="103"/>
      <c r="I3" s="103" t="s">
        <v>715</v>
      </c>
      <c r="J3" s="101" t="s">
        <v>152</v>
      </c>
      <c r="K3" s="101" t="s">
        <v>152</v>
      </c>
      <c r="L3" s="102">
        <v>3</v>
      </c>
      <c r="M3" s="101"/>
      <c r="N3" s="451">
        <v>3</v>
      </c>
      <c r="O3" s="451"/>
      <c r="P3" s="101" t="s">
        <v>154</v>
      </c>
      <c r="Q3" s="101" t="s">
        <v>154</v>
      </c>
      <c r="R3" s="101" t="s">
        <v>154</v>
      </c>
      <c r="S3" s="101" t="s">
        <v>154</v>
      </c>
      <c r="T3" s="306"/>
    </row>
    <row r="4" spans="1:191" ht="27.2" customHeight="1">
      <c r="A4" s="550"/>
      <c r="B4" s="102" t="s">
        <v>198</v>
      </c>
      <c r="C4" s="102" t="s">
        <v>191</v>
      </c>
      <c r="D4" s="104" t="s">
        <v>154</v>
      </c>
      <c r="E4" s="103" t="s">
        <v>154</v>
      </c>
      <c r="F4" s="103" t="s">
        <v>152</v>
      </c>
      <c r="G4" s="101"/>
      <c r="H4" s="103"/>
      <c r="I4" s="103" t="s">
        <v>716</v>
      </c>
      <c r="J4" s="101" t="s">
        <v>152</v>
      </c>
      <c r="K4" s="101" t="s">
        <v>152</v>
      </c>
      <c r="L4" s="102"/>
      <c r="M4" s="101"/>
      <c r="N4" s="451"/>
      <c r="O4" s="451"/>
      <c r="P4" s="101" t="s">
        <v>154</v>
      </c>
      <c r="Q4" s="101" t="s">
        <v>154</v>
      </c>
      <c r="R4" s="101" t="s">
        <v>154</v>
      </c>
      <c r="S4" s="101" t="s">
        <v>154</v>
      </c>
      <c r="T4" s="306"/>
    </row>
    <row r="5" spans="1:191" ht="22.5" customHeight="1">
      <c r="A5" s="550"/>
      <c r="B5" s="102" t="s">
        <v>199</v>
      </c>
      <c r="C5" s="102" t="s">
        <v>191</v>
      </c>
      <c r="D5" s="104" t="s">
        <v>154</v>
      </c>
      <c r="E5" s="103" t="s">
        <v>154</v>
      </c>
      <c r="F5" s="103" t="s">
        <v>152</v>
      </c>
      <c r="G5" s="101"/>
      <c r="H5" s="103"/>
      <c r="I5" s="103" t="s">
        <v>716</v>
      </c>
      <c r="J5" s="101" t="s">
        <v>152</v>
      </c>
      <c r="K5" s="101" t="s">
        <v>152</v>
      </c>
      <c r="L5" s="102">
        <v>4</v>
      </c>
      <c r="M5" s="101"/>
      <c r="N5" s="451">
        <v>4</v>
      </c>
      <c r="O5" s="451"/>
      <c r="P5" s="101" t="s">
        <v>154</v>
      </c>
      <c r="Q5" s="101" t="s">
        <v>154</v>
      </c>
      <c r="R5" s="101" t="s">
        <v>154</v>
      </c>
      <c r="S5" s="101" t="s">
        <v>154</v>
      </c>
      <c r="T5" s="306"/>
    </row>
    <row r="6" spans="1:191" ht="32.25" customHeight="1" thickBot="1">
      <c r="A6" s="538"/>
      <c r="B6" s="115" t="s">
        <v>201</v>
      </c>
      <c r="C6" s="115" t="s">
        <v>191</v>
      </c>
      <c r="D6" s="117" t="s">
        <v>712</v>
      </c>
      <c r="E6" s="116" t="s">
        <v>154</v>
      </c>
      <c r="F6" s="116" t="s">
        <v>152</v>
      </c>
      <c r="G6" s="115" t="s">
        <v>714</v>
      </c>
      <c r="H6" s="116"/>
      <c r="I6" s="116" t="s">
        <v>717</v>
      </c>
      <c r="J6" s="110" t="s">
        <v>152</v>
      </c>
      <c r="K6" s="110" t="s">
        <v>152</v>
      </c>
      <c r="L6" s="115">
        <v>3</v>
      </c>
      <c r="M6" s="110"/>
      <c r="N6" s="534">
        <v>3</v>
      </c>
      <c r="O6" s="534"/>
      <c r="P6" s="110" t="s">
        <v>154</v>
      </c>
      <c r="Q6" s="110" t="s">
        <v>154</v>
      </c>
      <c r="R6" s="110" t="s">
        <v>154</v>
      </c>
      <c r="S6" s="110" t="s">
        <v>154</v>
      </c>
      <c r="T6" s="307"/>
    </row>
    <row r="7" spans="1:191" s="10" customFormat="1" ht="53.25" customHeight="1">
      <c r="A7" s="551" t="str">
        <f>'1 - Wykaz jednostek'!B5</f>
        <v>Miejska Biblioteka Publiczna</v>
      </c>
      <c r="B7" s="304" t="s">
        <v>203</v>
      </c>
      <c r="C7" s="304" t="s">
        <v>204</v>
      </c>
      <c r="D7" s="375"/>
      <c r="E7" s="375"/>
      <c r="F7" s="375"/>
      <c r="G7" s="375"/>
      <c r="H7" s="375"/>
      <c r="I7" s="375"/>
      <c r="J7" s="375"/>
      <c r="K7" s="375"/>
      <c r="L7" s="375"/>
      <c r="M7" s="375"/>
      <c r="N7" s="375"/>
      <c r="O7" s="375"/>
      <c r="P7" s="375"/>
      <c r="Q7" s="375"/>
      <c r="R7" s="375"/>
      <c r="S7" s="375"/>
      <c r="T7" s="375"/>
      <c r="U7" s="325"/>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row>
    <row r="8" spans="1:191" s="11" customFormat="1" ht="55.7" customHeight="1" thickBot="1">
      <c r="A8" s="538"/>
      <c r="B8" s="152" t="s">
        <v>212</v>
      </c>
      <c r="C8" s="152" t="s">
        <v>213</v>
      </c>
      <c r="U8" s="326"/>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row>
    <row r="9" spans="1:191" s="72" customFormat="1" ht="30" customHeight="1">
      <c r="A9" s="552" t="str">
        <f>'1 - Wykaz jednostek'!B6</f>
        <v>Miejski Dom Kultury w Wągrowcu</v>
      </c>
      <c r="B9" s="218" t="s">
        <v>215</v>
      </c>
      <c r="C9" s="218" t="s">
        <v>216</v>
      </c>
      <c r="D9" s="308" t="s">
        <v>583</v>
      </c>
      <c r="E9" s="309" t="s">
        <v>154</v>
      </c>
      <c r="F9" s="309" t="s">
        <v>154</v>
      </c>
      <c r="G9" s="217" t="s">
        <v>152</v>
      </c>
      <c r="H9" s="309" t="s">
        <v>152</v>
      </c>
      <c r="I9" s="376" t="s">
        <v>584</v>
      </c>
      <c r="J9" s="217" t="s">
        <v>152</v>
      </c>
      <c r="K9" s="217" t="s">
        <v>152</v>
      </c>
      <c r="L9" s="377" t="s">
        <v>585</v>
      </c>
      <c r="M9" s="377" t="s">
        <v>15</v>
      </c>
      <c r="N9" s="377" t="s">
        <v>586</v>
      </c>
      <c r="O9" s="377" t="s">
        <v>15</v>
      </c>
      <c r="P9" s="310" t="s">
        <v>154</v>
      </c>
      <c r="Q9" s="311" t="s">
        <v>154</v>
      </c>
      <c r="R9" s="311" t="s">
        <v>154</v>
      </c>
      <c r="S9" s="311" t="s">
        <v>152</v>
      </c>
      <c r="T9" s="311" t="s">
        <v>154</v>
      </c>
    </row>
    <row r="10" spans="1:191" s="72" customFormat="1" ht="60.75" customHeight="1" thickBot="1">
      <c r="A10" s="553"/>
      <c r="B10" s="154" t="s">
        <v>218</v>
      </c>
      <c r="C10" s="154" t="s">
        <v>219</v>
      </c>
      <c r="D10" s="156" t="s">
        <v>154</v>
      </c>
      <c r="E10" s="312" t="s">
        <v>154</v>
      </c>
      <c r="F10" s="312" t="s">
        <v>154</v>
      </c>
      <c r="G10" s="155" t="s">
        <v>154</v>
      </c>
      <c r="H10" s="312" t="s">
        <v>154</v>
      </c>
      <c r="I10" s="356" t="s">
        <v>154</v>
      </c>
      <c r="J10" s="155" t="s">
        <v>152</v>
      </c>
      <c r="K10" s="155" t="s">
        <v>152</v>
      </c>
      <c r="L10" s="378" t="s">
        <v>587</v>
      </c>
      <c r="M10" s="378" t="s">
        <v>15</v>
      </c>
      <c r="N10" s="378" t="s">
        <v>15</v>
      </c>
      <c r="O10" s="378" t="s">
        <v>15</v>
      </c>
      <c r="P10" s="313" t="s">
        <v>154</v>
      </c>
      <c r="Q10" s="294" t="s">
        <v>154</v>
      </c>
      <c r="R10" s="294" t="s">
        <v>154</v>
      </c>
      <c r="S10" s="294" t="s">
        <v>152</v>
      </c>
      <c r="T10" s="294" t="s">
        <v>154</v>
      </c>
    </row>
    <row r="11" spans="1:191" s="72" customFormat="1" ht="40.5" customHeight="1">
      <c r="A11" s="541" t="str">
        <f>'1 - Wykaz jednostek'!B7</f>
        <v>Miejski Ośrodek Pomocy Społecznej w Wągrowcu</v>
      </c>
      <c r="B11" s="222" t="s">
        <v>220</v>
      </c>
      <c r="C11" s="222" t="s">
        <v>221</v>
      </c>
      <c r="D11" s="219" t="s">
        <v>154</v>
      </c>
      <c r="E11" s="239" t="s">
        <v>154</v>
      </c>
      <c r="F11" s="239" t="s">
        <v>154</v>
      </c>
      <c r="G11" s="221" t="s">
        <v>154</v>
      </c>
      <c r="H11" s="239" t="s">
        <v>152</v>
      </c>
      <c r="I11" s="353" t="s">
        <v>584</v>
      </c>
      <c r="J11" s="221" t="s">
        <v>152</v>
      </c>
      <c r="K11" s="221" t="s">
        <v>152</v>
      </c>
      <c r="L11" s="222">
        <v>2</v>
      </c>
      <c r="M11" s="221">
        <v>0</v>
      </c>
      <c r="N11" s="221">
        <v>0</v>
      </c>
      <c r="O11" s="221">
        <v>1</v>
      </c>
      <c r="P11" s="314" t="s">
        <v>154</v>
      </c>
      <c r="Q11" s="315" t="s">
        <v>154</v>
      </c>
      <c r="R11" s="315" t="s">
        <v>154</v>
      </c>
      <c r="S11" s="315" t="s">
        <v>152</v>
      </c>
      <c r="T11" s="316" t="s">
        <v>154</v>
      </c>
    </row>
    <row r="12" spans="1:191" s="72" customFormat="1" ht="39" thickBot="1">
      <c r="A12" s="554"/>
      <c r="B12" s="152" t="s">
        <v>225</v>
      </c>
      <c r="C12" s="152" t="s">
        <v>43</v>
      </c>
      <c r="D12" s="153" t="s">
        <v>154</v>
      </c>
      <c r="E12" s="252" t="s">
        <v>154</v>
      </c>
      <c r="F12" s="252" t="s">
        <v>154</v>
      </c>
      <c r="G12" s="148" t="s">
        <v>154</v>
      </c>
      <c r="H12" s="252" t="s">
        <v>152</v>
      </c>
      <c r="I12" s="379" t="s">
        <v>589</v>
      </c>
      <c r="J12" s="148" t="s">
        <v>152</v>
      </c>
      <c r="K12" s="148" t="s">
        <v>152</v>
      </c>
      <c r="L12" s="152">
        <v>3</v>
      </c>
      <c r="M12" s="148">
        <v>0</v>
      </c>
      <c r="N12" s="148">
        <v>1</v>
      </c>
      <c r="O12" s="148">
        <v>1</v>
      </c>
      <c r="P12" s="317" t="s">
        <v>154</v>
      </c>
      <c r="Q12" s="283" t="s">
        <v>154</v>
      </c>
      <c r="R12" s="283" t="s">
        <v>154</v>
      </c>
      <c r="S12" s="283" t="s">
        <v>152</v>
      </c>
      <c r="T12" s="290" t="s">
        <v>154</v>
      </c>
    </row>
    <row r="13" spans="1:191" s="71" customFormat="1" ht="46.5" customHeight="1">
      <c r="A13" s="555" t="str">
        <f>'1 - Wykaz jednostek'!B8</f>
        <v>Miejski Ośrodek Profilaktyki i Rozwiązywania Problemów Alkoholowych</v>
      </c>
      <c r="B13" s="222" t="s">
        <v>229</v>
      </c>
      <c r="C13" s="222" t="s">
        <v>32</v>
      </c>
      <c r="D13" s="458" t="s">
        <v>154</v>
      </c>
      <c r="E13" s="512" t="s">
        <v>154</v>
      </c>
      <c r="F13" s="512" t="s">
        <v>154</v>
      </c>
      <c r="G13" s="494" t="s">
        <v>152</v>
      </c>
      <c r="H13" s="539" t="s">
        <v>152</v>
      </c>
      <c r="I13" s="539" t="s">
        <v>594</v>
      </c>
      <c r="J13" s="490" t="s">
        <v>152</v>
      </c>
      <c r="K13" s="490" t="s">
        <v>152</v>
      </c>
      <c r="L13" s="510">
        <v>8</v>
      </c>
      <c r="M13" s="498">
        <v>0</v>
      </c>
      <c r="N13" s="490">
        <v>0</v>
      </c>
      <c r="O13" s="490">
        <v>0</v>
      </c>
      <c r="P13" s="523" t="s">
        <v>154</v>
      </c>
      <c r="Q13" s="521" t="s">
        <v>154</v>
      </c>
      <c r="R13" s="521" t="s">
        <v>154</v>
      </c>
      <c r="S13" s="521" t="s">
        <v>152</v>
      </c>
      <c r="T13" s="519" t="s">
        <v>154</v>
      </c>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row>
    <row r="14" spans="1:191" s="71" customFormat="1" ht="42" customHeight="1" thickBot="1">
      <c r="A14" s="556"/>
      <c r="B14" s="152" t="s">
        <v>234</v>
      </c>
      <c r="C14" s="152" t="s">
        <v>32</v>
      </c>
      <c r="D14" s="459"/>
      <c r="E14" s="513"/>
      <c r="F14" s="513"/>
      <c r="G14" s="495"/>
      <c r="H14" s="540"/>
      <c r="I14" s="540"/>
      <c r="J14" s="491"/>
      <c r="K14" s="491"/>
      <c r="L14" s="511"/>
      <c r="M14" s="499"/>
      <c r="N14" s="491"/>
      <c r="O14" s="491"/>
      <c r="P14" s="502"/>
      <c r="Q14" s="522"/>
      <c r="R14" s="522"/>
      <c r="S14" s="522"/>
      <c r="T14" s="520"/>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row>
    <row r="15" spans="1:191" s="71" customFormat="1" ht="54" customHeight="1" thickBot="1">
      <c r="A15" s="319" t="str">
        <f>'1 - Wykaz jednostek'!B9</f>
        <v>Muzeum Regionalne w Wągrowcu</v>
      </c>
      <c r="B15" s="344" t="s">
        <v>235</v>
      </c>
      <c r="C15" s="344" t="s">
        <v>36</v>
      </c>
      <c r="D15" s="345" t="s">
        <v>154</v>
      </c>
      <c r="E15" s="346"/>
      <c r="F15" s="346"/>
      <c r="G15" s="347"/>
      <c r="H15" s="348"/>
      <c r="I15" s="348"/>
      <c r="J15" s="349"/>
      <c r="K15" s="349"/>
      <c r="L15" s="350"/>
      <c r="M15" s="351"/>
      <c r="N15" s="349"/>
      <c r="O15" s="349"/>
      <c r="P15" s="352"/>
      <c r="Q15" s="380"/>
      <c r="R15" s="380"/>
      <c r="S15" s="380"/>
      <c r="T15" s="380"/>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row>
    <row r="16" spans="1:191" ht="25.5">
      <c r="A16" s="535" t="str">
        <f>'1 - Wykaz jednostek'!B10</f>
        <v xml:space="preserve">Ośrodek Sportu i Rekreacji </v>
      </c>
      <c r="B16" s="222" t="s">
        <v>237</v>
      </c>
      <c r="C16" s="222" t="s">
        <v>39</v>
      </c>
      <c r="D16" s="219" t="s">
        <v>154</v>
      </c>
      <c r="E16" s="219" t="s">
        <v>154</v>
      </c>
      <c r="F16" s="239" t="s">
        <v>593</v>
      </c>
      <c r="G16" s="221" t="s">
        <v>154</v>
      </c>
      <c r="H16" s="239" t="s">
        <v>154</v>
      </c>
      <c r="I16" s="353" t="s">
        <v>584</v>
      </c>
      <c r="J16" s="221" t="s">
        <v>152</v>
      </c>
      <c r="K16" s="221" t="s">
        <v>152</v>
      </c>
      <c r="L16" s="240">
        <v>2</v>
      </c>
      <c r="M16" s="241">
        <v>0</v>
      </c>
      <c r="N16" s="221">
        <v>2</v>
      </c>
      <c r="O16" s="221">
        <v>0</v>
      </c>
      <c r="P16" s="341" t="s">
        <v>154</v>
      </c>
      <c r="Q16" s="315" t="s">
        <v>154</v>
      </c>
      <c r="R16" s="315" t="s">
        <v>154</v>
      </c>
      <c r="S16" s="315" t="s">
        <v>152</v>
      </c>
      <c r="T16" s="315" t="s">
        <v>154</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row>
    <row r="17" spans="1:20" ht="25.5">
      <c r="A17" s="536"/>
      <c r="B17" s="132" t="str">
        <f>'4 - Wykaz budynków'!B131</f>
        <v xml:space="preserve">Pawilon "Nielba" wraz z budynkiem noclegowym </v>
      </c>
      <c r="C17" s="132" t="s">
        <v>39</v>
      </c>
      <c r="D17" s="244" t="s">
        <v>154</v>
      </c>
      <c r="E17" s="244" t="s">
        <v>154</v>
      </c>
      <c r="F17" s="245" t="s">
        <v>593</v>
      </c>
      <c r="G17" s="133" t="s">
        <v>154</v>
      </c>
      <c r="H17" s="245" t="s">
        <v>154</v>
      </c>
      <c r="I17" s="354" t="s">
        <v>594</v>
      </c>
      <c r="J17" s="133" t="s">
        <v>152</v>
      </c>
      <c r="K17" s="133" t="s">
        <v>152</v>
      </c>
      <c r="L17" s="246">
        <v>2</v>
      </c>
      <c r="M17" s="247">
        <v>0</v>
      </c>
      <c r="N17" s="133">
        <v>2</v>
      </c>
      <c r="O17" s="133">
        <v>0</v>
      </c>
      <c r="P17" s="128" t="s">
        <v>154</v>
      </c>
      <c r="Q17" s="128" t="s">
        <v>154</v>
      </c>
      <c r="R17" s="128" t="s">
        <v>154</v>
      </c>
      <c r="S17" s="128" t="s">
        <v>152</v>
      </c>
      <c r="T17" s="128" t="s">
        <v>154</v>
      </c>
    </row>
    <row r="18" spans="1:20" ht="25.5">
      <c r="A18" s="536"/>
      <c r="B18" s="132" t="s">
        <v>238</v>
      </c>
      <c r="C18" s="132" t="s">
        <v>39</v>
      </c>
      <c r="D18" s="244" t="s">
        <v>154</v>
      </c>
      <c r="E18" s="244" t="s">
        <v>154</v>
      </c>
      <c r="F18" s="245" t="s">
        <v>152</v>
      </c>
      <c r="G18" s="133" t="s">
        <v>154</v>
      </c>
      <c r="H18" s="245" t="s">
        <v>154</v>
      </c>
      <c r="I18" s="354" t="s">
        <v>594</v>
      </c>
      <c r="J18" s="133" t="s">
        <v>152</v>
      </c>
      <c r="K18" s="133" t="s">
        <v>152</v>
      </c>
      <c r="L18" s="246">
        <v>2</v>
      </c>
      <c r="M18" s="247">
        <v>0</v>
      </c>
      <c r="N18" s="133">
        <v>0</v>
      </c>
      <c r="O18" s="133">
        <v>0</v>
      </c>
      <c r="P18" s="128" t="s">
        <v>154</v>
      </c>
      <c r="Q18" s="128" t="s">
        <v>154</v>
      </c>
      <c r="R18" s="128" t="s">
        <v>154</v>
      </c>
      <c r="S18" s="128" t="s">
        <v>152</v>
      </c>
      <c r="T18" s="128" t="s">
        <v>154</v>
      </c>
    </row>
    <row r="19" spans="1:20" ht="25.5">
      <c r="A19" s="536"/>
      <c r="B19" s="132" t="s">
        <v>239</v>
      </c>
      <c r="C19" s="132" t="s">
        <v>39</v>
      </c>
      <c r="D19" s="244" t="s">
        <v>154</v>
      </c>
      <c r="E19" s="244" t="s">
        <v>154</v>
      </c>
      <c r="F19" s="245" t="s">
        <v>593</v>
      </c>
      <c r="G19" s="133" t="s">
        <v>152</v>
      </c>
      <c r="H19" s="245" t="s">
        <v>152</v>
      </c>
      <c r="I19" s="354" t="s">
        <v>584</v>
      </c>
      <c r="J19" s="133" t="s">
        <v>152</v>
      </c>
      <c r="K19" s="133" t="s">
        <v>152</v>
      </c>
      <c r="L19" s="528">
        <v>7</v>
      </c>
      <c r="M19" s="530">
        <v>0</v>
      </c>
      <c r="N19" s="532">
        <v>4</v>
      </c>
      <c r="O19" s="532">
        <v>0</v>
      </c>
      <c r="P19" s="128" t="s">
        <v>154</v>
      </c>
      <c r="Q19" s="128" t="s">
        <v>154</v>
      </c>
      <c r="R19" s="128" t="s">
        <v>154</v>
      </c>
      <c r="S19" s="128" t="s">
        <v>152</v>
      </c>
      <c r="T19" s="128" t="s">
        <v>154</v>
      </c>
    </row>
    <row r="20" spans="1:20" ht="25.5">
      <c r="A20" s="536"/>
      <c r="B20" s="132" t="s">
        <v>240</v>
      </c>
      <c r="C20" s="132" t="s">
        <v>39</v>
      </c>
      <c r="D20" s="244" t="s">
        <v>154</v>
      </c>
      <c r="E20" s="244" t="s">
        <v>154</v>
      </c>
      <c r="F20" s="245" t="s">
        <v>593</v>
      </c>
      <c r="G20" s="133" t="s">
        <v>152</v>
      </c>
      <c r="H20" s="245" t="s">
        <v>152</v>
      </c>
      <c r="I20" s="354" t="s">
        <v>594</v>
      </c>
      <c r="J20" s="133" t="s">
        <v>152</v>
      </c>
      <c r="K20" s="133" t="s">
        <v>152</v>
      </c>
      <c r="L20" s="529"/>
      <c r="M20" s="531"/>
      <c r="N20" s="533"/>
      <c r="O20" s="533"/>
      <c r="P20" s="128" t="s">
        <v>154</v>
      </c>
      <c r="Q20" s="128" t="s">
        <v>154</v>
      </c>
      <c r="R20" s="128" t="s">
        <v>154</v>
      </c>
      <c r="S20" s="128" t="s">
        <v>152</v>
      </c>
      <c r="T20" s="128" t="s">
        <v>154</v>
      </c>
    </row>
    <row r="21" spans="1:20" ht="26.25" thickBot="1">
      <c r="A21" s="536"/>
      <c r="B21" s="154" t="s">
        <v>242</v>
      </c>
      <c r="C21" s="154" t="s">
        <v>243</v>
      </c>
      <c r="D21" s="156" t="s">
        <v>154</v>
      </c>
      <c r="E21" s="156" t="s">
        <v>154</v>
      </c>
      <c r="F21" s="312" t="s">
        <v>154</v>
      </c>
      <c r="G21" s="155" t="s">
        <v>152</v>
      </c>
      <c r="H21" s="312" t="s">
        <v>154</v>
      </c>
      <c r="I21" s="356" t="s">
        <v>594</v>
      </c>
      <c r="J21" s="155" t="s">
        <v>152</v>
      </c>
      <c r="K21" s="155" t="s">
        <v>152</v>
      </c>
      <c r="L21" s="357">
        <v>2</v>
      </c>
      <c r="M21" s="355">
        <v>0</v>
      </c>
      <c r="N21" s="155">
        <v>0</v>
      </c>
      <c r="O21" s="155">
        <v>0</v>
      </c>
      <c r="P21" s="313" t="s">
        <v>154</v>
      </c>
      <c r="Q21" s="294" t="s">
        <v>154</v>
      </c>
      <c r="R21" s="294" t="s">
        <v>154</v>
      </c>
      <c r="S21" s="294" t="s">
        <v>152</v>
      </c>
      <c r="T21" s="294" t="s">
        <v>154</v>
      </c>
    </row>
    <row r="22" spans="1:20" ht="36" customHeight="1">
      <c r="A22" s="537" t="str">
        <f>'1 - Wykaz jednostek'!B11</f>
        <v>Przedszkole Nr 1 im. Jana Brzechwy w Wągrowcu</v>
      </c>
      <c r="B22" s="222" t="s">
        <v>244</v>
      </c>
      <c r="C22" s="222" t="s">
        <v>41</v>
      </c>
      <c r="D22" s="458"/>
      <c r="E22" s="539" t="s">
        <v>154</v>
      </c>
      <c r="F22" s="539" t="s">
        <v>595</v>
      </c>
      <c r="G22" s="490"/>
      <c r="H22" s="539"/>
      <c r="I22" s="539" t="s">
        <v>594</v>
      </c>
      <c r="J22" s="490" t="s">
        <v>152</v>
      </c>
      <c r="K22" s="490" t="s">
        <v>152</v>
      </c>
      <c r="L22" s="484">
        <v>5</v>
      </c>
      <c r="M22" s="490">
        <v>0</v>
      </c>
      <c r="N22" s="490">
        <v>5</v>
      </c>
      <c r="O22" s="490">
        <v>1</v>
      </c>
      <c r="P22" s="490" t="s">
        <v>154</v>
      </c>
      <c r="Q22" s="490" t="s">
        <v>154</v>
      </c>
      <c r="R22" s="490" t="s">
        <v>154</v>
      </c>
      <c r="S22" s="490" t="s">
        <v>152</v>
      </c>
      <c r="T22" s="500" t="s">
        <v>154</v>
      </c>
    </row>
    <row r="23" spans="1:20" ht="37.700000000000003" customHeight="1" thickBot="1">
      <c r="A23" s="538"/>
      <c r="B23" s="152" t="s">
        <v>244</v>
      </c>
      <c r="C23" s="152" t="s">
        <v>41</v>
      </c>
      <c r="D23" s="459"/>
      <c r="E23" s="540"/>
      <c r="F23" s="540"/>
      <c r="G23" s="491"/>
      <c r="H23" s="540"/>
      <c r="I23" s="540"/>
      <c r="J23" s="491"/>
      <c r="K23" s="491"/>
      <c r="L23" s="485"/>
      <c r="M23" s="491"/>
      <c r="N23" s="491"/>
      <c r="O23" s="491"/>
      <c r="P23" s="491"/>
      <c r="Q23" s="491"/>
      <c r="R23" s="491"/>
      <c r="S23" s="491"/>
      <c r="T23" s="501"/>
    </row>
    <row r="24" spans="1:20" ht="67.5" customHeight="1" thickBot="1">
      <c r="A24" s="320" t="str">
        <f>'1 - Wykaz jednostek'!B12</f>
        <v>Przedszkole Nr 2 w Wągrowcu im. Marii Konopnickiej</v>
      </c>
      <c r="B24" s="231" t="s">
        <v>245</v>
      </c>
      <c r="C24" s="231" t="s">
        <v>246</v>
      </c>
      <c r="D24" s="232" t="s">
        <v>154</v>
      </c>
      <c r="E24" s="233" t="s">
        <v>154</v>
      </c>
      <c r="F24" s="233" t="s">
        <v>596</v>
      </c>
      <c r="G24" s="230" t="s">
        <v>154</v>
      </c>
      <c r="H24" s="233" t="s">
        <v>152</v>
      </c>
      <c r="I24" s="358" t="s">
        <v>584</v>
      </c>
      <c r="J24" s="230" t="s">
        <v>152</v>
      </c>
      <c r="K24" s="230" t="s">
        <v>152</v>
      </c>
      <c r="L24" s="234">
        <v>9</v>
      </c>
      <c r="M24" s="235">
        <v>0</v>
      </c>
      <c r="N24" s="230">
        <v>2</v>
      </c>
      <c r="O24" s="230">
        <v>1</v>
      </c>
      <c r="P24" s="359" t="s">
        <v>597</v>
      </c>
      <c r="Q24" s="270" t="s">
        <v>154</v>
      </c>
      <c r="R24" s="359" t="s">
        <v>597</v>
      </c>
      <c r="S24" s="274" t="s">
        <v>152</v>
      </c>
      <c r="T24" s="381" t="s">
        <v>154</v>
      </c>
    </row>
    <row r="25" spans="1:20" ht="69.95" customHeight="1" thickBot="1">
      <c r="A25" s="321" t="str">
        <f>'1 - Wykaz jednostek'!B13</f>
        <v>Przedszkole Nr 3 w Wągrowcu</v>
      </c>
      <c r="B25" s="231" t="s">
        <v>249</v>
      </c>
      <c r="C25" s="231" t="s">
        <v>250</v>
      </c>
      <c r="D25" s="382" t="s">
        <v>603</v>
      </c>
      <c r="E25" s="233" t="s">
        <v>604</v>
      </c>
      <c r="F25" s="233" t="s">
        <v>605</v>
      </c>
      <c r="G25" s="230" t="s">
        <v>154</v>
      </c>
      <c r="H25" s="233" t="s">
        <v>154</v>
      </c>
      <c r="I25" s="360" t="s">
        <v>584</v>
      </c>
      <c r="J25" s="230" t="s">
        <v>152</v>
      </c>
      <c r="K25" s="230" t="s">
        <v>152</v>
      </c>
      <c r="L25" s="234">
        <v>4</v>
      </c>
      <c r="M25" s="235">
        <v>0</v>
      </c>
      <c r="N25" s="230">
        <v>0</v>
      </c>
      <c r="O25" s="231">
        <v>1</v>
      </c>
      <c r="P25" s="361" t="s">
        <v>154</v>
      </c>
      <c r="Q25" s="230" t="s">
        <v>154</v>
      </c>
      <c r="R25" s="230" t="s">
        <v>154</v>
      </c>
      <c r="S25" s="230" t="s">
        <v>152</v>
      </c>
      <c r="T25" s="236" t="s">
        <v>154</v>
      </c>
    </row>
    <row r="26" spans="1:20" s="71" customFormat="1" ht="66.75" customHeight="1" thickBot="1">
      <c r="A26" s="322" t="str">
        <f>'1 - Wykaz jednostek'!B14</f>
        <v>Przedszkole Nr 6 im. Czerwonego Kapturka w Wągrowcu</v>
      </c>
      <c r="B26" s="271" t="s">
        <v>244</v>
      </c>
      <c r="C26" s="271" t="s">
        <v>253</v>
      </c>
      <c r="D26" s="272" t="s">
        <v>154</v>
      </c>
      <c r="E26" s="233" t="s">
        <v>608</v>
      </c>
      <c r="F26" s="233" t="s">
        <v>609</v>
      </c>
      <c r="G26" s="230" t="s">
        <v>154</v>
      </c>
      <c r="H26" s="273" t="s">
        <v>154</v>
      </c>
      <c r="I26" s="362" t="s">
        <v>584</v>
      </c>
      <c r="J26" s="270" t="s">
        <v>152</v>
      </c>
      <c r="K26" s="270" t="s">
        <v>152</v>
      </c>
      <c r="L26" s="271">
        <v>8</v>
      </c>
      <c r="M26" s="270">
        <v>0</v>
      </c>
      <c r="N26" s="270">
        <v>1</v>
      </c>
      <c r="O26" s="271">
        <v>1</v>
      </c>
      <c r="P26" s="329" t="s">
        <v>154</v>
      </c>
      <c r="Q26" s="270" t="s">
        <v>154</v>
      </c>
      <c r="R26" s="270" t="s">
        <v>154</v>
      </c>
      <c r="S26" s="270" t="s">
        <v>152</v>
      </c>
      <c r="T26" s="363" t="s">
        <v>154</v>
      </c>
    </row>
    <row r="27" spans="1:20" s="169" customFormat="1" ht="86.25" customHeight="1" thickBot="1">
      <c r="A27" s="323" t="str">
        <f>'1 - Wykaz jednostek'!B15</f>
        <v>Przedszkole Nr 7 "Pod Grzybkiem" w Wągrowcu</v>
      </c>
      <c r="B27" s="344" t="s">
        <v>244</v>
      </c>
      <c r="C27" s="344" t="s">
        <v>610</v>
      </c>
      <c r="D27" s="345" t="s">
        <v>154</v>
      </c>
      <c r="E27" s="348" t="s">
        <v>616</v>
      </c>
      <c r="F27" s="383" t="s">
        <v>617</v>
      </c>
      <c r="G27" s="349" t="s">
        <v>152</v>
      </c>
      <c r="H27" s="348" t="s">
        <v>152</v>
      </c>
      <c r="I27" s="348" t="s">
        <v>618</v>
      </c>
      <c r="J27" s="349" t="s">
        <v>152</v>
      </c>
      <c r="K27" s="349" t="s">
        <v>152</v>
      </c>
      <c r="L27" s="350">
        <v>8</v>
      </c>
      <c r="M27" s="351">
        <v>0</v>
      </c>
      <c r="N27" s="349">
        <v>2</v>
      </c>
      <c r="O27" s="349">
        <v>0</v>
      </c>
      <c r="P27" s="352" t="s">
        <v>619</v>
      </c>
      <c r="Q27" s="364"/>
      <c r="R27" s="365" t="s">
        <v>620</v>
      </c>
      <c r="S27" s="349" t="s">
        <v>152</v>
      </c>
      <c r="T27" s="349" t="s">
        <v>154</v>
      </c>
    </row>
    <row r="28" spans="1:20" s="71" customFormat="1" ht="78" customHeight="1" thickBot="1">
      <c r="A28" s="318" t="str">
        <f>'1 - Wykaz jednostek'!B16</f>
        <v>Szkoła Podstawowa Nr 2 im. Cystersów Wągrowieckich</v>
      </c>
      <c r="B28" s="264" t="s">
        <v>255</v>
      </c>
      <c r="C28" s="264" t="s">
        <v>57</v>
      </c>
      <c r="D28" s="265" t="s">
        <v>154</v>
      </c>
      <c r="E28" s="220" t="s">
        <v>154</v>
      </c>
      <c r="F28" s="220" t="s">
        <v>154</v>
      </c>
      <c r="G28" s="257" t="s">
        <v>152</v>
      </c>
      <c r="H28" s="220" t="s">
        <v>152</v>
      </c>
      <c r="I28" s="220" t="s">
        <v>612</v>
      </c>
      <c r="J28" s="257" t="s">
        <v>152</v>
      </c>
      <c r="K28" s="257" t="s">
        <v>152</v>
      </c>
      <c r="L28" s="266">
        <v>18</v>
      </c>
      <c r="M28" s="258">
        <v>0</v>
      </c>
      <c r="N28" s="257">
        <v>6</v>
      </c>
      <c r="O28" s="257">
        <v>0</v>
      </c>
      <c r="P28" s="330" t="s">
        <v>154</v>
      </c>
      <c r="Q28" s="342" t="s">
        <v>154</v>
      </c>
      <c r="R28" s="342" t="s">
        <v>154</v>
      </c>
      <c r="S28" s="342" t="s">
        <v>152</v>
      </c>
      <c r="T28" s="343" t="s">
        <v>154</v>
      </c>
    </row>
    <row r="29" spans="1:20" s="170" customFormat="1" ht="24.75" customHeight="1">
      <c r="A29" s="541" t="str">
        <f>'1 - Wykaz jednostek'!B17</f>
        <v>Szkoła Podstawowa Nr 3 im. Mikołaja Kopernika</v>
      </c>
      <c r="B29" s="222" t="s">
        <v>255</v>
      </c>
      <c r="C29" s="222" t="s">
        <v>259</v>
      </c>
      <c r="D29" s="219" t="s">
        <v>154</v>
      </c>
      <c r="E29" s="239" t="s">
        <v>154</v>
      </c>
      <c r="F29" s="366" t="s">
        <v>614</v>
      </c>
      <c r="G29" s="221" t="s">
        <v>152</v>
      </c>
      <c r="H29" s="221" t="s">
        <v>152</v>
      </c>
      <c r="I29" s="354" t="s">
        <v>584</v>
      </c>
      <c r="J29" s="221" t="s">
        <v>152</v>
      </c>
      <c r="K29" s="221" t="s">
        <v>152</v>
      </c>
      <c r="L29" s="240">
        <v>7</v>
      </c>
      <c r="M29" s="241">
        <v>0</v>
      </c>
      <c r="N29" s="221">
        <v>2</v>
      </c>
      <c r="O29" s="221">
        <v>0</v>
      </c>
      <c r="P29" s="367" t="s">
        <v>615</v>
      </c>
      <c r="Q29" s="367" t="s">
        <v>154</v>
      </c>
      <c r="R29" s="367" t="s">
        <v>154</v>
      </c>
      <c r="S29" s="315" t="s">
        <v>152</v>
      </c>
      <c r="T29" s="315" t="s">
        <v>154</v>
      </c>
    </row>
    <row r="30" spans="1:20" s="71" customFormat="1" ht="26.25" customHeight="1">
      <c r="A30" s="542"/>
      <c r="B30" s="132" t="s">
        <v>255</v>
      </c>
      <c r="C30" s="132" t="s">
        <v>261</v>
      </c>
      <c r="D30" s="244" t="s">
        <v>154</v>
      </c>
      <c r="E30" s="245" t="s">
        <v>154</v>
      </c>
      <c r="F30" s="368" t="s">
        <v>614</v>
      </c>
      <c r="G30" s="133" t="s">
        <v>152</v>
      </c>
      <c r="H30" s="133" t="s">
        <v>152</v>
      </c>
      <c r="I30" s="354" t="s">
        <v>584</v>
      </c>
      <c r="J30" s="133" t="s">
        <v>152</v>
      </c>
      <c r="K30" s="133" t="s">
        <v>152</v>
      </c>
      <c r="L30" s="246">
        <v>15</v>
      </c>
      <c r="M30" s="247">
        <v>0</v>
      </c>
      <c r="N30" s="133">
        <v>6</v>
      </c>
      <c r="O30" s="133">
        <v>0</v>
      </c>
      <c r="P30" s="367" t="s">
        <v>615</v>
      </c>
      <c r="Q30" s="367" t="s">
        <v>154</v>
      </c>
      <c r="R30" s="367" t="s">
        <v>154</v>
      </c>
      <c r="S30" s="128" t="s">
        <v>152</v>
      </c>
      <c r="T30" s="128" t="s">
        <v>154</v>
      </c>
    </row>
    <row r="31" spans="1:20" s="71" customFormat="1" ht="38.25" customHeight="1">
      <c r="A31" s="542"/>
      <c r="B31" s="132" t="s">
        <v>262</v>
      </c>
      <c r="C31" s="132" t="s">
        <v>261</v>
      </c>
      <c r="D31" s="244" t="s">
        <v>154</v>
      </c>
      <c r="E31" s="245" t="s">
        <v>154</v>
      </c>
      <c r="F31" s="368" t="s">
        <v>614</v>
      </c>
      <c r="G31" s="133" t="s">
        <v>154</v>
      </c>
      <c r="H31" s="133" t="s">
        <v>154</v>
      </c>
      <c r="I31" s="354" t="s">
        <v>584</v>
      </c>
      <c r="J31" s="133" t="s">
        <v>152</v>
      </c>
      <c r="K31" s="133" t="s">
        <v>152</v>
      </c>
      <c r="L31" s="246">
        <v>1</v>
      </c>
      <c r="M31" s="247">
        <v>0</v>
      </c>
      <c r="N31" s="133">
        <v>0</v>
      </c>
      <c r="O31" s="133">
        <v>0</v>
      </c>
      <c r="P31" s="367" t="s">
        <v>615</v>
      </c>
      <c r="Q31" s="367" t="s">
        <v>154</v>
      </c>
      <c r="R31" s="367" t="s">
        <v>154</v>
      </c>
      <c r="S31" s="128" t="s">
        <v>152</v>
      </c>
      <c r="T31" s="128" t="s">
        <v>154</v>
      </c>
    </row>
    <row r="32" spans="1:20" s="171" customFormat="1" ht="34.5" customHeight="1" thickBot="1">
      <c r="A32" s="543"/>
      <c r="B32" s="293" t="s">
        <v>265</v>
      </c>
      <c r="C32" s="293" t="s">
        <v>259</v>
      </c>
      <c r="D32" s="156" t="s">
        <v>154</v>
      </c>
      <c r="E32" s="312" t="s">
        <v>154</v>
      </c>
      <c r="F32" s="369" t="s">
        <v>614</v>
      </c>
      <c r="G32" s="155" t="s">
        <v>154</v>
      </c>
      <c r="H32" s="155" t="s">
        <v>154</v>
      </c>
      <c r="I32" s="356" t="s">
        <v>594</v>
      </c>
      <c r="J32" s="294" t="s">
        <v>152</v>
      </c>
      <c r="K32" s="294" t="s">
        <v>152</v>
      </c>
      <c r="L32" s="370">
        <v>1</v>
      </c>
      <c r="M32" s="299">
        <v>0</v>
      </c>
      <c r="N32" s="294">
        <v>0</v>
      </c>
      <c r="O32" s="294">
        <v>0</v>
      </c>
      <c r="P32" s="371" t="s">
        <v>154</v>
      </c>
      <c r="Q32" s="371" t="s">
        <v>154</v>
      </c>
      <c r="R32" s="371" t="s">
        <v>154</v>
      </c>
      <c r="S32" s="294" t="s">
        <v>152</v>
      </c>
      <c r="T32" s="294" t="s">
        <v>154</v>
      </c>
    </row>
    <row r="33" spans="1:20" ht="93.75" customHeight="1" thickBot="1">
      <c r="A33" s="321" t="str">
        <f>'1 - Wykaz jednostek'!B18</f>
        <v>Szkoła Podstawowa Nr 4 im. Marii Skłodowskiej-Curie</v>
      </c>
      <c r="B33" s="231" t="s">
        <v>255</v>
      </c>
      <c r="C33" s="231" t="s">
        <v>64</v>
      </c>
      <c r="D33" s="232" t="s">
        <v>154</v>
      </c>
      <c r="E33" s="233" t="s">
        <v>154</v>
      </c>
      <c r="F33" s="233" t="s">
        <v>154</v>
      </c>
      <c r="G33" s="230" t="s">
        <v>152</v>
      </c>
      <c r="H33" s="233" t="s">
        <v>152</v>
      </c>
      <c r="I33" s="360" t="s">
        <v>584</v>
      </c>
      <c r="J33" s="230" t="s">
        <v>152</v>
      </c>
      <c r="K33" s="230" t="s">
        <v>152</v>
      </c>
      <c r="L33" s="234">
        <v>13</v>
      </c>
      <c r="M33" s="235">
        <v>0</v>
      </c>
      <c r="N33" s="230">
        <v>7</v>
      </c>
      <c r="O33" s="230">
        <v>0</v>
      </c>
      <c r="P33" s="361" t="s">
        <v>154</v>
      </c>
      <c r="Q33" s="230" t="s">
        <v>154</v>
      </c>
      <c r="R33" s="230" t="s">
        <v>154</v>
      </c>
      <c r="S33" s="230" t="s">
        <v>152</v>
      </c>
      <c r="T33" s="236" t="s">
        <v>154</v>
      </c>
    </row>
    <row r="34" spans="1:20" ht="27.2" customHeight="1">
      <c r="A34" s="544" t="str">
        <f>'1 - Wykaz jednostek'!B22</f>
        <v>Żłobek Miejski nr 1 w Wągrowcu</v>
      </c>
      <c r="B34" s="546" t="s">
        <v>271</v>
      </c>
      <c r="C34" s="546" t="s">
        <v>73</v>
      </c>
      <c r="D34" s="458" t="s">
        <v>154</v>
      </c>
      <c r="E34" s="512" t="s">
        <v>154</v>
      </c>
      <c r="F34" s="512" t="s">
        <v>152</v>
      </c>
      <c r="G34" s="494" t="s">
        <v>152</v>
      </c>
      <c r="H34" s="539" t="s">
        <v>152</v>
      </c>
      <c r="I34" s="548" t="s">
        <v>622</v>
      </c>
      <c r="J34" s="490" t="s">
        <v>152</v>
      </c>
      <c r="K34" s="490" t="s">
        <v>152</v>
      </c>
      <c r="L34" s="514">
        <v>5</v>
      </c>
      <c r="M34" s="498">
        <v>0</v>
      </c>
      <c r="N34" s="490">
        <v>2</v>
      </c>
      <c r="O34" s="490">
        <v>1</v>
      </c>
      <c r="P34" s="523" t="s">
        <v>623</v>
      </c>
      <c r="Q34" s="524" t="s">
        <v>154</v>
      </c>
      <c r="R34" s="524" t="s">
        <v>154</v>
      </c>
      <c r="S34" s="524" t="s">
        <v>152</v>
      </c>
      <c r="T34" s="526" t="s">
        <v>154</v>
      </c>
    </row>
    <row r="35" spans="1:20" ht="42" customHeight="1" thickBot="1">
      <c r="A35" s="545"/>
      <c r="B35" s="547"/>
      <c r="C35" s="547"/>
      <c r="D35" s="459"/>
      <c r="E35" s="513"/>
      <c r="F35" s="513"/>
      <c r="G35" s="495"/>
      <c r="H35" s="540"/>
      <c r="I35" s="549"/>
      <c r="J35" s="491"/>
      <c r="K35" s="491"/>
      <c r="L35" s="515"/>
      <c r="M35" s="499"/>
      <c r="N35" s="491"/>
      <c r="O35" s="491"/>
      <c r="P35" s="502"/>
      <c r="Q35" s="525"/>
      <c r="R35" s="525"/>
      <c r="S35" s="525"/>
      <c r="T35" s="527"/>
    </row>
    <row r="36" spans="1:20">
      <c r="A36" s="72"/>
      <c r="B36" s="372"/>
      <c r="C36" s="72"/>
      <c r="D36" s="72"/>
      <c r="E36" s="72"/>
      <c r="F36" s="72"/>
      <c r="G36" s="72"/>
      <c r="H36" s="72"/>
      <c r="I36" s="72"/>
      <c r="J36" s="72"/>
      <c r="K36" s="72"/>
      <c r="L36" s="72"/>
      <c r="M36" s="72"/>
      <c r="N36" s="72"/>
      <c r="O36" s="72"/>
      <c r="P36" s="72"/>
      <c r="Q36" s="72"/>
      <c r="R36" s="373"/>
      <c r="S36" s="374"/>
      <c r="T36" s="72"/>
    </row>
    <row r="37" spans="1:20">
      <c r="A37" s="72"/>
      <c r="B37" s="372"/>
      <c r="C37" s="72"/>
      <c r="D37" s="72"/>
      <c r="E37" s="72"/>
      <c r="F37" s="72"/>
      <c r="G37" s="72"/>
      <c r="H37" s="72"/>
      <c r="I37" s="72"/>
      <c r="J37" s="72"/>
      <c r="K37" s="72"/>
      <c r="L37" s="72"/>
      <c r="M37" s="72"/>
      <c r="N37" s="72"/>
      <c r="O37" s="72"/>
      <c r="P37" s="72"/>
      <c r="Q37" s="72"/>
      <c r="R37" s="72"/>
      <c r="S37" s="72"/>
      <c r="T37" s="72"/>
    </row>
    <row r="38" spans="1:20">
      <c r="A38" s="72"/>
      <c r="B38" s="372"/>
      <c r="C38" s="72"/>
      <c r="D38" s="72"/>
      <c r="E38" s="72"/>
      <c r="F38" s="72"/>
      <c r="G38" s="72"/>
      <c r="H38" s="72"/>
      <c r="I38" s="72"/>
      <c r="J38" s="72"/>
      <c r="K38" s="72"/>
      <c r="L38" s="72"/>
      <c r="M38" s="72"/>
      <c r="N38" s="72"/>
      <c r="O38" s="72"/>
      <c r="P38" s="72"/>
      <c r="Q38" s="72"/>
      <c r="R38" s="72"/>
      <c r="S38" s="72"/>
      <c r="T38" s="72"/>
    </row>
    <row r="39" spans="1:20">
      <c r="A39" s="72"/>
      <c r="B39" s="372"/>
      <c r="C39" s="72"/>
      <c r="D39" s="72"/>
      <c r="E39" s="72"/>
      <c r="F39" s="72"/>
      <c r="G39" s="72"/>
      <c r="H39" s="72"/>
      <c r="I39" s="72"/>
      <c r="J39" s="72"/>
      <c r="K39" s="72"/>
      <c r="L39" s="72"/>
      <c r="M39" s="72"/>
      <c r="N39" s="72"/>
      <c r="O39" s="72"/>
      <c r="P39" s="72"/>
      <c r="Q39" s="72"/>
      <c r="R39" s="72"/>
      <c r="S39" s="72"/>
      <c r="T39" s="72"/>
    </row>
    <row r="40" spans="1:20">
      <c r="A40" s="72"/>
      <c r="B40" s="372"/>
      <c r="C40" s="72"/>
      <c r="D40" s="72"/>
      <c r="E40" s="72"/>
      <c r="F40" s="72"/>
      <c r="G40" s="72"/>
      <c r="H40" s="72"/>
      <c r="I40" s="72"/>
      <c r="J40" s="72"/>
      <c r="K40" s="72"/>
      <c r="L40" s="72"/>
      <c r="M40" s="72"/>
      <c r="N40" s="72"/>
      <c r="O40" s="72"/>
      <c r="P40" s="72"/>
      <c r="Q40" s="72"/>
      <c r="R40" s="72"/>
      <c r="S40" s="72"/>
      <c r="T40" s="72"/>
    </row>
    <row r="41" spans="1:20">
      <c r="A41" s="72"/>
      <c r="B41" s="372"/>
      <c r="C41" s="72"/>
      <c r="D41" s="72"/>
      <c r="E41" s="72"/>
      <c r="F41" s="72"/>
      <c r="G41" s="72"/>
      <c r="H41" s="72"/>
      <c r="I41" s="72"/>
      <c r="J41" s="72"/>
      <c r="K41" s="72"/>
      <c r="L41" s="72"/>
      <c r="M41" s="72"/>
      <c r="N41" s="72"/>
      <c r="O41" s="72"/>
      <c r="P41" s="72"/>
      <c r="Q41" s="72"/>
      <c r="R41" s="72"/>
      <c r="S41" s="72"/>
      <c r="T41" s="72"/>
    </row>
    <row r="42" spans="1:20">
      <c r="A42" s="72"/>
      <c r="B42" s="372"/>
      <c r="C42" s="72"/>
      <c r="D42" s="72"/>
      <c r="E42" s="72"/>
      <c r="F42" s="72"/>
      <c r="G42" s="72"/>
      <c r="H42" s="72"/>
      <c r="I42" s="72"/>
      <c r="J42" s="72"/>
      <c r="K42" s="72"/>
      <c r="L42" s="72"/>
      <c r="M42" s="72"/>
      <c r="N42" s="72"/>
      <c r="O42" s="72"/>
      <c r="P42" s="72"/>
      <c r="Q42" s="72"/>
      <c r="R42" s="72"/>
      <c r="S42" s="72"/>
      <c r="T42" s="72"/>
    </row>
    <row r="43" spans="1:20">
      <c r="A43" s="72"/>
      <c r="B43" s="372"/>
      <c r="C43" s="72"/>
      <c r="D43" s="72"/>
      <c r="E43" s="72"/>
      <c r="F43" s="72"/>
      <c r="G43" s="72"/>
      <c r="H43" s="72"/>
      <c r="I43" s="72"/>
      <c r="J43" s="72"/>
      <c r="K43" s="72"/>
      <c r="L43" s="72"/>
      <c r="M43" s="72"/>
      <c r="N43" s="72"/>
      <c r="O43" s="72"/>
      <c r="P43" s="72"/>
      <c r="Q43" s="72"/>
      <c r="R43" s="72"/>
      <c r="S43" s="72"/>
      <c r="T43" s="72"/>
    </row>
    <row r="44" spans="1:20">
      <c r="A44" s="72"/>
      <c r="B44" s="372"/>
      <c r="C44" s="72"/>
      <c r="D44" s="72"/>
      <c r="E44" s="72"/>
      <c r="F44" s="72"/>
      <c r="G44" s="72"/>
      <c r="H44" s="72"/>
      <c r="I44" s="72"/>
      <c r="J44" s="72"/>
      <c r="K44" s="72"/>
      <c r="L44" s="72"/>
      <c r="M44" s="72"/>
      <c r="N44" s="72"/>
      <c r="O44" s="72"/>
      <c r="P44" s="72"/>
      <c r="Q44" s="72"/>
      <c r="R44" s="72"/>
      <c r="S44" s="72"/>
      <c r="T44" s="72"/>
    </row>
    <row r="45" spans="1:20">
      <c r="A45" s="72"/>
      <c r="B45" s="372"/>
      <c r="C45" s="72"/>
      <c r="D45" s="72"/>
      <c r="E45" s="72"/>
      <c r="F45" s="72"/>
      <c r="G45" s="72"/>
      <c r="H45" s="72"/>
      <c r="I45" s="72"/>
      <c r="J45" s="72"/>
      <c r="K45" s="72"/>
      <c r="L45" s="72"/>
      <c r="M45" s="72"/>
      <c r="N45" s="72"/>
      <c r="O45" s="72"/>
      <c r="P45" s="72"/>
      <c r="Q45" s="72"/>
      <c r="R45" s="72"/>
      <c r="S45" s="72"/>
      <c r="T45" s="72"/>
    </row>
    <row r="46" spans="1:20">
      <c r="A46" s="72"/>
      <c r="B46" s="372"/>
      <c r="C46" s="72"/>
      <c r="D46" s="72"/>
      <c r="E46" s="72"/>
      <c r="F46" s="72"/>
      <c r="G46" s="72"/>
      <c r="H46" s="72"/>
      <c r="I46" s="72"/>
      <c r="J46" s="72"/>
      <c r="K46" s="72"/>
      <c r="L46" s="72"/>
      <c r="M46" s="72"/>
      <c r="N46" s="72"/>
      <c r="O46" s="72"/>
      <c r="P46" s="72"/>
      <c r="Q46" s="72"/>
      <c r="R46" s="72"/>
      <c r="S46" s="72"/>
      <c r="T46" s="72"/>
    </row>
    <row r="47" spans="1:20">
      <c r="A47" s="72"/>
      <c r="B47" s="372"/>
      <c r="C47" s="72"/>
      <c r="D47" s="72"/>
      <c r="E47" s="72"/>
      <c r="F47" s="72"/>
      <c r="G47" s="72"/>
      <c r="H47" s="72"/>
      <c r="I47" s="72"/>
      <c r="J47" s="72"/>
      <c r="K47" s="72"/>
      <c r="L47" s="72"/>
      <c r="M47" s="72"/>
      <c r="N47" s="72"/>
      <c r="O47" s="72"/>
      <c r="P47" s="72"/>
      <c r="Q47" s="72"/>
      <c r="R47" s="72"/>
      <c r="S47" s="72"/>
      <c r="T47" s="72"/>
    </row>
    <row r="48" spans="1:20">
      <c r="A48" s="72"/>
      <c r="B48" s="372"/>
      <c r="C48" s="72"/>
      <c r="D48" s="72"/>
      <c r="E48" s="72"/>
      <c r="F48" s="72"/>
      <c r="G48" s="72"/>
      <c r="H48" s="72"/>
      <c r="I48" s="72"/>
      <c r="J48" s="72"/>
      <c r="K48" s="72"/>
      <c r="L48" s="72"/>
      <c r="M48" s="72"/>
      <c r="N48" s="72"/>
      <c r="O48" s="72"/>
      <c r="P48" s="72"/>
      <c r="Q48" s="72"/>
      <c r="R48" s="72"/>
      <c r="S48" s="72"/>
      <c r="T48" s="72"/>
    </row>
    <row r="49" spans="1:20">
      <c r="A49" s="72"/>
      <c r="B49" s="372"/>
      <c r="C49" s="72"/>
      <c r="D49" s="72"/>
      <c r="E49" s="72"/>
      <c r="F49" s="72"/>
      <c r="G49" s="72"/>
      <c r="H49" s="72"/>
      <c r="I49" s="72"/>
      <c r="J49" s="72"/>
      <c r="K49" s="72"/>
      <c r="L49" s="72"/>
      <c r="M49" s="72"/>
      <c r="N49" s="72"/>
      <c r="O49" s="72"/>
      <c r="P49" s="72"/>
      <c r="Q49" s="72"/>
      <c r="R49" s="72"/>
      <c r="S49" s="72"/>
      <c r="T49" s="72"/>
    </row>
    <row r="50" spans="1:20">
      <c r="A50" s="72"/>
      <c r="B50" s="372"/>
      <c r="C50" s="72"/>
      <c r="D50" s="72"/>
      <c r="E50" s="72"/>
      <c r="F50" s="72"/>
      <c r="G50" s="72"/>
      <c r="H50" s="72"/>
      <c r="I50" s="72"/>
      <c r="J50" s="72"/>
      <c r="K50" s="72"/>
      <c r="L50" s="72"/>
      <c r="M50" s="72"/>
      <c r="N50" s="72"/>
      <c r="O50" s="72"/>
      <c r="P50" s="72"/>
      <c r="Q50" s="72"/>
      <c r="R50" s="72"/>
      <c r="S50" s="72"/>
      <c r="T50" s="72"/>
    </row>
    <row r="51" spans="1:20">
      <c r="A51" s="72"/>
      <c r="B51" s="372"/>
      <c r="C51" s="72"/>
      <c r="D51" s="72"/>
      <c r="E51" s="72"/>
      <c r="F51" s="72"/>
      <c r="G51" s="72"/>
      <c r="H51" s="72"/>
      <c r="I51" s="72"/>
      <c r="J51" s="72"/>
      <c r="K51" s="72"/>
      <c r="L51" s="72"/>
      <c r="M51" s="72"/>
      <c r="N51" s="72"/>
      <c r="O51" s="72"/>
      <c r="P51" s="72"/>
      <c r="Q51" s="72"/>
      <c r="R51" s="72"/>
      <c r="S51" s="72"/>
      <c r="T51" s="72"/>
    </row>
    <row r="52" spans="1:20">
      <c r="A52" s="72"/>
      <c r="B52" s="372"/>
      <c r="C52" s="72"/>
      <c r="D52" s="72"/>
      <c r="E52" s="72"/>
      <c r="F52" s="72"/>
      <c r="G52" s="72"/>
      <c r="H52" s="72"/>
      <c r="I52" s="72"/>
      <c r="J52" s="72"/>
      <c r="K52" s="72"/>
      <c r="L52" s="72"/>
      <c r="M52" s="72"/>
      <c r="N52" s="72"/>
      <c r="O52" s="72"/>
      <c r="P52" s="72"/>
      <c r="Q52" s="72"/>
      <c r="R52" s="72"/>
      <c r="S52" s="72"/>
      <c r="T52" s="72"/>
    </row>
    <row r="53" spans="1:20">
      <c r="A53" s="72"/>
      <c r="B53" s="372"/>
      <c r="C53" s="72"/>
      <c r="D53" s="72"/>
      <c r="E53" s="72"/>
      <c r="F53" s="72"/>
      <c r="G53" s="72"/>
      <c r="H53" s="72"/>
      <c r="I53" s="72"/>
      <c r="J53" s="72"/>
      <c r="K53" s="72"/>
      <c r="L53" s="72"/>
      <c r="M53" s="72"/>
      <c r="N53" s="72"/>
      <c r="O53" s="72"/>
      <c r="P53" s="72"/>
      <c r="Q53" s="72"/>
      <c r="R53" s="72"/>
      <c r="S53" s="72"/>
      <c r="T53" s="72"/>
    </row>
    <row r="54" spans="1:20">
      <c r="A54" s="72"/>
      <c r="B54" s="372"/>
      <c r="C54" s="72"/>
      <c r="D54" s="72"/>
      <c r="E54" s="72"/>
      <c r="F54" s="72"/>
      <c r="G54" s="72"/>
      <c r="H54" s="72"/>
      <c r="I54" s="72"/>
      <c r="J54" s="72"/>
      <c r="K54" s="72"/>
      <c r="L54" s="72"/>
      <c r="M54" s="72"/>
      <c r="N54" s="72"/>
      <c r="O54" s="72"/>
      <c r="P54" s="72"/>
      <c r="Q54" s="72"/>
      <c r="R54" s="72"/>
      <c r="S54" s="72"/>
      <c r="T54" s="72"/>
    </row>
    <row r="55" spans="1:20">
      <c r="A55" s="72"/>
      <c r="B55" s="372"/>
      <c r="C55" s="72"/>
      <c r="D55" s="72"/>
      <c r="E55" s="72"/>
      <c r="F55" s="72"/>
      <c r="G55" s="72"/>
      <c r="H55" s="72"/>
      <c r="I55" s="72"/>
      <c r="J55" s="72"/>
      <c r="K55" s="72"/>
      <c r="L55" s="72"/>
      <c r="M55" s="72"/>
      <c r="N55" s="72"/>
      <c r="O55" s="72"/>
      <c r="P55" s="72"/>
      <c r="Q55" s="72"/>
      <c r="R55" s="72"/>
      <c r="S55" s="72"/>
      <c r="T55" s="72"/>
    </row>
    <row r="56" spans="1:20">
      <c r="A56" s="72"/>
      <c r="B56" s="372"/>
      <c r="C56" s="72"/>
      <c r="D56" s="72"/>
      <c r="E56" s="72"/>
      <c r="F56" s="72"/>
      <c r="G56" s="72"/>
      <c r="H56" s="72"/>
      <c r="I56" s="72"/>
      <c r="J56" s="72"/>
      <c r="K56" s="72"/>
      <c r="L56" s="72"/>
      <c r="M56" s="72"/>
      <c r="N56" s="72"/>
      <c r="O56" s="72"/>
      <c r="P56" s="72"/>
      <c r="Q56" s="72"/>
      <c r="R56" s="72"/>
      <c r="S56" s="72"/>
      <c r="T56" s="72"/>
    </row>
    <row r="57" spans="1:20">
      <c r="A57" s="72"/>
      <c r="B57" s="372"/>
      <c r="C57" s="72"/>
      <c r="D57" s="72"/>
      <c r="E57" s="72"/>
      <c r="F57" s="72"/>
      <c r="G57" s="72"/>
      <c r="H57" s="72"/>
      <c r="I57" s="72"/>
      <c r="J57" s="72"/>
      <c r="K57" s="72"/>
      <c r="L57" s="72"/>
      <c r="M57" s="72"/>
      <c r="N57" s="72"/>
      <c r="O57" s="72"/>
      <c r="P57" s="72"/>
      <c r="Q57" s="72"/>
      <c r="R57" s="72"/>
      <c r="S57" s="72"/>
      <c r="T57" s="72"/>
    </row>
    <row r="58" spans="1:20">
      <c r="A58" s="72"/>
      <c r="B58" s="372"/>
      <c r="C58" s="72"/>
      <c r="D58" s="72"/>
      <c r="E58" s="72"/>
      <c r="F58" s="72"/>
      <c r="G58" s="72"/>
      <c r="H58" s="72"/>
      <c r="I58" s="72"/>
      <c r="J58" s="72"/>
      <c r="K58" s="72"/>
      <c r="L58" s="72"/>
      <c r="M58" s="72"/>
      <c r="N58" s="72"/>
      <c r="O58" s="72"/>
      <c r="P58" s="72"/>
      <c r="Q58" s="72"/>
      <c r="R58" s="72"/>
      <c r="S58" s="72"/>
      <c r="T58" s="72"/>
    </row>
    <row r="59" spans="1:20">
      <c r="A59" s="72"/>
      <c r="B59" s="372"/>
      <c r="C59" s="72"/>
      <c r="D59" s="72"/>
      <c r="E59" s="72"/>
      <c r="F59" s="72"/>
      <c r="G59" s="72"/>
      <c r="H59" s="72"/>
      <c r="I59" s="72"/>
      <c r="J59" s="72"/>
      <c r="K59" s="72"/>
      <c r="L59" s="72"/>
      <c r="M59" s="72"/>
      <c r="N59" s="72"/>
      <c r="O59" s="72"/>
      <c r="P59" s="72"/>
      <c r="Q59" s="72"/>
      <c r="R59" s="72"/>
      <c r="S59" s="72"/>
      <c r="T59" s="72"/>
    </row>
    <row r="60" spans="1:20">
      <c r="A60" s="72"/>
      <c r="B60" s="372"/>
      <c r="C60" s="72"/>
      <c r="D60" s="72"/>
      <c r="E60" s="72"/>
      <c r="F60" s="72"/>
      <c r="G60" s="72"/>
      <c r="H60" s="72"/>
      <c r="I60" s="72"/>
      <c r="J60" s="72"/>
      <c r="K60" s="72"/>
      <c r="L60" s="72"/>
      <c r="M60" s="72"/>
      <c r="N60" s="72"/>
      <c r="O60" s="72"/>
      <c r="P60" s="72"/>
      <c r="Q60" s="72"/>
      <c r="R60" s="72"/>
      <c r="S60" s="72"/>
      <c r="T60" s="72"/>
    </row>
    <row r="61" spans="1:20">
      <c r="A61" s="72"/>
      <c r="B61" s="372"/>
      <c r="C61" s="72"/>
      <c r="D61" s="72"/>
      <c r="E61" s="72"/>
      <c r="F61" s="72"/>
      <c r="G61" s="72"/>
      <c r="H61" s="72"/>
      <c r="I61" s="72"/>
      <c r="J61" s="72"/>
      <c r="K61" s="72"/>
      <c r="L61" s="72"/>
      <c r="M61" s="72"/>
      <c r="N61" s="72"/>
      <c r="O61" s="72"/>
      <c r="P61" s="72"/>
      <c r="Q61" s="72"/>
      <c r="R61" s="72"/>
      <c r="S61" s="72"/>
      <c r="T61" s="72"/>
    </row>
    <row r="62" spans="1:20">
      <c r="A62" s="72"/>
      <c r="B62" s="372"/>
      <c r="C62" s="72"/>
      <c r="D62" s="72"/>
      <c r="E62" s="72"/>
      <c r="F62" s="72"/>
      <c r="G62" s="72"/>
      <c r="H62" s="72"/>
      <c r="I62" s="72"/>
      <c r="J62" s="72"/>
      <c r="K62" s="72"/>
      <c r="L62" s="72"/>
      <c r="M62" s="72"/>
      <c r="N62" s="72"/>
      <c r="O62" s="72"/>
      <c r="P62" s="72"/>
      <c r="Q62" s="72"/>
      <c r="R62" s="72"/>
      <c r="S62" s="72"/>
      <c r="T62" s="72"/>
    </row>
    <row r="63" spans="1:20">
      <c r="A63" s="72"/>
      <c r="B63" s="372"/>
      <c r="C63" s="72"/>
      <c r="D63" s="72"/>
      <c r="E63" s="72"/>
      <c r="F63" s="72"/>
      <c r="G63" s="72"/>
      <c r="H63" s="72"/>
      <c r="I63" s="72"/>
      <c r="J63" s="72"/>
      <c r="K63" s="72"/>
      <c r="L63" s="72"/>
      <c r="M63" s="72"/>
      <c r="N63" s="72"/>
      <c r="O63" s="72"/>
      <c r="P63" s="72"/>
      <c r="Q63" s="72"/>
      <c r="R63" s="72"/>
      <c r="S63" s="72"/>
      <c r="T63" s="72"/>
    </row>
    <row r="64" spans="1:20">
      <c r="A64" s="72"/>
      <c r="B64" s="372"/>
      <c r="C64" s="72"/>
      <c r="D64" s="72"/>
      <c r="E64" s="72"/>
      <c r="F64" s="72"/>
      <c r="G64" s="72"/>
      <c r="H64" s="72"/>
      <c r="I64" s="72"/>
      <c r="J64" s="72"/>
      <c r="K64" s="72"/>
      <c r="L64" s="72"/>
      <c r="M64" s="72"/>
      <c r="N64" s="72"/>
      <c r="O64" s="72"/>
      <c r="P64" s="72"/>
      <c r="Q64" s="72"/>
      <c r="R64" s="72"/>
      <c r="S64" s="72"/>
      <c r="T64" s="72"/>
    </row>
    <row r="65" spans="1:20">
      <c r="A65" s="72"/>
      <c r="B65" s="372"/>
      <c r="C65" s="72"/>
      <c r="D65" s="72"/>
      <c r="E65" s="72"/>
      <c r="F65" s="72"/>
      <c r="G65" s="72"/>
      <c r="H65" s="72"/>
      <c r="I65" s="72"/>
      <c r="J65" s="72"/>
      <c r="K65" s="72"/>
      <c r="L65" s="72"/>
      <c r="M65" s="72"/>
      <c r="N65" s="72"/>
      <c r="O65" s="72"/>
      <c r="P65" s="72"/>
      <c r="Q65" s="72"/>
      <c r="R65" s="72"/>
      <c r="S65" s="72"/>
      <c r="T65" s="72"/>
    </row>
    <row r="66" spans="1:20">
      <c r="A66" s="72"/>
      <c r="B66" s="372"/>
      <c r="C66" s="72"/>
      <c r="D66" s="72"/>
      <c r="E66" s="72"/>
      <c r="F66" s="72"/>
      <c r="G66" s="72"/>
      <c r="H66" s="72"/>
      <c r="I66" s="72"/>
      <c r="J66" s="72"/>
      <c r="K66" s="72"/>
      <c r="L66" s="72"/>
      <c r="M66" s="72"/>
      <c r="N66" s="72"/>
      <c r="O66" s="72"/>
      <c r="P66" s="72"/>
      <c r="Q66" s="72"/>
      <c r="R66" s="72"/>
      <c r="S66" s="72"/>
      <c r="T66" s="72"/>
    </row>
    <row r="67" spans="1:20">
      <c r="A67" s="72"/>
      <c r="B67" s="372"/>
      <c r="C67" s="72"/>
      <c r="D67" s="72"/>
      <c r="E67" s="72"/>
      <c r="F67" s="72"/>
      <c r="G67" s="72"/>
      <c r="H67" s="72"/>
      <c r="I67" s="72"/>
      <c r="J67" s="72"/>
      <c r="K67" s="72"/>
      <c r="L67" s="72"/>
      <c r="M67" s="72"/>
      <c r="N67" s="72"/>
      <c r="O67" s="72"/>
      <c r="P67" s="72"/>
      <c r="Q67" s="72"/>
      <c r="R67" s="72"/>
      <c r="S67" s="72"/>
      <c r="T67" s="72"/>
    </row>
    <row r="68" spans="1:20">
      <c r="A68" s="72"/>
      <c r="B68" s="372"/>
      <c r="C68" s="72"/>
      <c r="D68" s="72"/>
      <c r="E68" s="72"/>
      <c r="F68" s="72"/>
      <c r="G68" s="72"/>
      <c r="H68" s="72"/>
      <c r="I68" s="72"/>
      <c r="J68" s="72"/>
      <c r="K68" s="72"/>
      <c r="L68" s="72"/>
      <c r="M68" s="72"/>
      <c r="N68" s="72"/>
      <c r="O68" s="72"/>
      <c r="P68" s="72"/>
      <c r="Q68" s="72"/>
      <c r="R68" s="72"/>
      <c r="S68" s="72"/>
      <c r="T68" s="72"/>
    </row>
    <row r="69" spans="1:20">
      <c r="A69" s="72"/>
      <c r="B69" s="372"/>
      <c r="C69" s="72"/>
      <c r="D69" s="72"/>
      <c r="E69" s="72"/>
      <c r="F69" s="72"/>
      <c r="G69" s="72"/>
      <c r="H69" s="72"/>
      <c r="I69" s="72"/>
      <c r="J69" s="72"/>
      <c r="K69" s="72"/>
      <c r="L69" s="72"/>
      <c r="M69" s="72"/>
      <c r="N69" s="72"/>
      <c r="O69" s="72"/>
      <c r="P69" s="72"/>
      <c r="Q69" s="72"/>
      <c r="R69" s="72"/>
      <c r="S69" s="72"/>
      <c r="T69" s="72"/>
    </row>
    <row r="70" spans="1:20">
      <c r="A70" s="72"/>
      <c r="B70" s="372"/>
      <c r="C70" s="72"/>
      <c r="D70" s="72"/>
      <c r="E70" s="72"/>
      <c r="F70" s="72"/>
      <c r="G70" s="72"/>
      <c r="H70" s="72"/>
      <c r="I70" s="72"/>
      <c r="J70" s="72"/>
      <c r="K70" s="72"/>
      <c r="L70" s="72"/>
      <c r="M70" s="72"/>
      <c r="N70" s="72"/>
      <c r="O70" s="72"/>
      <c r="P70" s="72"/>
      <c r="Q70" s="72"/>
      <c r="R70" s="72"/>
      <c r="S70" s="72"/>
      <c r="T70" s="72"/>
    </row>
    <row r="71" spans="1:20">
      <c r="A71" s="72"/>
      <c r="B71" s="372"/>
      <c r="C71" s="72"/>
      <c r="D71" s="72"/>
      <c r="E71" s="72"/>
      <c r="F71" s="72"/>
      <c r="G71" s="72"/>
      <c r="H71" s="72"/>
      <c r="I71" s="72"/>
      <c r="J71" s="72"/>
      <c r="K71" s="72"/>
      <c r="L71" s="72"/>
      <c r="M71" s="72"/>
      <c r="N71" s="72"/>
      <c r="O71" s="72"/>
      <c r="P71" s="72"/>
      <c r="Q71" s="72"/>
      <c r="R71" s="72"/>
      <c r="S71" s="72"/>
      <c r="T71" s="72"/>
    </row>
    <row r="72" spans="1:20">
      <c r="A72" s="72"/>
      <c r="B72" s="372"/>
      <c r="C72" s="72"/>
      <c r="D72" s="72"/>
      <c r="E72" s="72"/>
      <c r="F72" s="72"/>
      <c r="G72" s="72"/>
      <c r="H72" s="72"/>
      <c r="I72" s="72"/>
      <c r="J72" s="72"/>
      <c r="K72" s="72"/>
      <c r="L72" s="72"/>
      <c r="M72" s="72"/>
      <c r="N72" s="72"/>
      <c r="O72" s="72"/>
      <c r="P72" s="72"/>
      <c r="Q72" s="72"/>
      <c r="R72" s="72"/>
      <c r="S72" s="72"/>
      <c r="T72" s="72"/>
    </row>
    <row r="73" spans="1:20">
      <c r="A73" s="72"/>
      <c r="B73" s="372"/>
      <c r="C73" s="72"/>
      <c r="D73" s="72"/>
      <c r="E73" s="72"/>
      <c r="F73" s="72"/>
      <c r="G73" s="72"/>
      <c r="H73" s="72"/>
      <c r="I73" s="72"/>
      <c r="J73" s="72"/>
      <c r="K73" s="72"/>
      <c r="L73" s="72"/>
      <c r="M73" s="72"/>
      <c r="N73" s="72"/>
      <c r="O73" s="72"/>
      <c r="P73" s="72"/>
      <c r="Q73" s="72"/>
      <c r="R73" s="72"/>
      <c r="S73" s="72"/>
      <c r="T73" s="72"/>
    </row>
    <row r="74" spans="1:20">
      <c r="A74" s="72"/>
      <c r="B74" s="372"/>
      <c r="C74" s="72"/>
      <c r="D74" s="72"/>
      <c r="E74" s="72"/>
      <c r="F74" s="72"/>
      <c r="G74" s="72"/>
      <c r="H74" s="72"/>
      <c r="I74" s="72"/>
      <c r="J74" s="72"/>
      <c r="K74" s="72"/>
      <c r="L74" s="72"/>
      <c r="M74" s="72"/>
      <c r="N74" s="72"/>
      <c r="O74" s="72"/>
      <c r="P74" s="72"/>
      <c r="Q74" s="72"/>
      <c r="R74" s="72"/>
      <c r="S74" s="72"/>
      <c r="T74" s="72"/>
    </row>
    <row r="75" spans="1:20">
      <c r="A75" s="72"/>
      <c r="B75" s="372"/>
      <c r="C75" s="72"/>
      <c r="D75" s="72"/>
      <c r="E75" s="72"/>
      <c r="F75" s="72"/>
      <c r="G75" s="72"/>
      <c r="H75" s="72"/>
      <c r="I75" s="72"/>
      <c r="J75" s="72"/>
      <c r="K75" s="72"/>
      <c r="L75" s="72"/>
      <c r="M75" s="72"/>
      <c r="N75" s="72"/>
      <c r="O75" s="72"/>
      <c r="P75" s="72"/>
      <c r="Q75" s="72"/>
      <c r="R75" s="72"/>
      <c r="S75" s="72"/>
      <c r="T75" s="72"/>
    </row>
    <row r="76" spans="1:20">
      <c r="A76" s="72"/>
      <c r="B76" s="372"/>
      <c r="C76" s="72"/>
      <c r="D76" s="72"/>
      <c r="E76" s="72"/>
      <c r="F76" s="72"/>
      <c r="G76" s="72"/>
      <c r="H76" s="72"/>
      <c r="I76" s="72"/>
      <c r="J76" s="72"/>
      <c r="K76" s="72"/>
      <c r="L76" s="72"/>
      <c r="M76" s="72"/>
      <c r="N76" s="72"/>
      <c r="O76" s="72"/>
      <c r="P76" s="72"/>
      <c r="Q76" s="72"/>
      <c r="R76" s="72"/>
      <c r="S76" s="72"/>
      <c r="T76" s="72"/>
    </row>
    <row r="77" spans="1:20">
      <c r="A77" s="72"/>
      <c r="B77" s="372"/>
      <c r="C77" s="72"/>
      <c r="D77" s="72"/>
      <c r="E77" s="72"/>
      <c r="F77" s="72"/>
      <c r="G77" s="72"/>
      <c r="H77" s="72"/>
      <c r="I77" s="72"/>
      <c r="J77" s="72"/>
      <c r="K77" s="72"/>
      <c r="L77" s="72"/>
      <c r="M77" s="72"/>
      <c r="N77" s="72"/>
      <c r="O77" s="72"/>
      <c r="P77" s="72"/>
      <c r="Q77" s="72"/>
      <c r="R77" s="72"/>
      <c r="S77" s="72"/>
      <c r="T77" s="72"/>
    </row>
    <row r="78" spans="1:20">
      <c r="A78" s="72"/>
      <c r="B78" s="372"/>
      <c r="C78" s="72"/>
      <c r="D78" s="72"/>
      <c r="E78" s="72"/>
      <c r="F78" s="72"/>
      <c r="G78" s="72"/>
      <c r="H78" s="72"/>
      <c r="I78" s="72"/>
      <c r="J78" s="72"/>
      <c r="K78" s="72"/>
      <c r="L78" s="72"/>
      <c r="M78" s="72"/>
      <c r="N78" s="72"/>
      <c r="O78" s="72"/>
      <c r="P78" s="72"/>
      <c r="Q78" s="333"/>
      <c r="R78" s="333"/>
      <c r="S78" s="333"/>
      <c r="T78" s="333"/>
    </row>
    <row r="79" spans="1:20">
      <c r="A79" s="72"/>
      <c r="B79" s="372"/>
      <c r="C79" s="72"/>
      <c r="D79" s="72"/>
      <c r="E79" s="72"/>
      <c r="F79" s="72"/>
      <c r="G79" s="72"/>
      <c r="H79" s="72"/>
      <c r="I79" s="72"/>
      <c r="J79" s="72"/>
      <c r="K79" s="72"/>
      <c r="L79" s="72"/>
      <c r="M79" s="72"/>
      <c r="N79" s="72"/>
      <c r="O79" s="72"/>
      <c r="P79" s="72"/>
      <c r="Q79" s="180"/>
      <c r="R79" s="180"/>
      <c r="S79" s="180"/>
      <c r="T79" s="180"/>
    </row>
  </sheetData>
  <mergeCells count="71">
    <mergeCell ref="J13:J14"/>
    <mergeCell ref="K13:K14"/>
    <mergeCell ref="M13:M14"/>
    <mergeCell ref="A2:A6"/>
    <mergeCell ref="A7:A8"/>
    <mergeCell ref="A9:A10"/>
    <mergeCell ref="E13:E14"/>
    <mergeCell ref="F13:F14"/>
    <mergeCell ref="A11:A12"/>
    <mergeCell ref="A13:A14"/>
    <mergeCell ref="D13:D14"/>
    <mergeCell ref="H13:H14"/>
    <mergeCell ref="I13:I14"/>
    <mergeCell ref="G13:G14"/>
    <mergeCell ref="N13:N14"/>
    <mergeCell ref="P34:P35"/>
    <mergeCell ref="K34:K35"/>
    <mergeCell ref="L34:L35"/>
    <mergeCell ref="M34:M35"/>
    <mergeCell ref="N34:N35"/>
    <mergeCell ref="O34:O35"/>
    <mergeCell ref="N22:N23"/>
    <mergeCell ref="O22:O23"/>
    <mergeCell ref="P22:P23"/>
    <mergeCell ref="L13:L14"/>
    <mergeCell ref="H34:H35"/>
    <mergeCell ref="I34:I35"/>
    <mergeCell ref="J34:J35"/>
    <mergeCell ref="L22:L23"/>
    <mergeCell ref="M22:M23"/>
    <mergeCell ref="J22:J23"/>
    <mergeCell ref="K22:K23"/>
    <mergeCell ref="H22:H23"/>
    <mergeCell ref="I22:I23"/>
    <mergeCell ref="D34:D35"/>
    <mergeCell ref="E34:E35"/>
    <mergeCell ref="F34:F35"/>
    <mergeCell ref="G34:G35"/>
    <mergeCell ref="A29:A32"/>
    <mergeCell ref="A34:A35"/>
    <mergeCell ref="B34:B35"/>
    <mergeCell ref="C34:C35"/>
    <mergeCell ref="A16:A21"/>
    <mergeCell ref="A22:A23"/>
    <mergeCell ref="D22:D23"/>
    <mergeCell ref="G22:G23"/>
    <mergeCell ref="E22:E23"/>
    <mergeCell ref="F22:F23"/>
    <mergeCell ref="N2:O2"/>
    <mergeCell ref="N3:O3"/>
    <mergeCell ref="N4:O4"/>
    <mergeCell ref="N5:O5"/>
    <mergeCell ref="N6:O6"/>
    <mergeCell ref="T22:T23"/>
    <mergeCell ref="S34:S35"/>
    <mergeCell ref="T34:T35"/>
    <mergeCell ref="L19:L20"/>
    <mergeCell ref="M19:M20"/>
    <mergeCell ref="N19:N20"/>
    <mergeCell ref="O19:O20"/>
    <mergeCell ref="S22:S23"/>
    <mergeCell ref="Q34:Q35"/>
    <mergeCell ref="R34:R35"/>
    <mergeCell ref="Q22:Q23"/>
    <mergeCell ref="R22:R23"/>
    <mergeCell ref="T13:T14"/>
    <mergeCell ref="S13:S14"/>
    <mergeCell ref="R13:R14"/>
    <mergeCell ref="Q13:Q14"/>
    <mergeCell ref="O13:O14"/>
    <mergeCell ref="P13:P14"/>
  </mergeCells>
  <phoneticPr fontId="6" type="noConversion"/>
  <dataValidations count="2">
    <dataValidation type="list" allowBlank="1" showInputMessage="1" showErrorMessage="1" sqref="I16:I21 I24 I29:I32">
      <formula1>"TAK - wewnętrzny, TAK - zewnętrzny, TAK - wewnętrzny i zewnętrzny, NIE"</formula1>
    </dataValidation>
    <dataValidation type="list" allowBlank="1" showInputMessage="1" showErrorMessage="1" sqref="P29:R32">
      <formula1>"TAK - uruchamiana automatycznie, TAK - uruchamiana ręcznie, NIE"</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9"/>
  <sheetViews>
    <sheetView topLeftCell="A49" workbookViewId="0">
      <selection activeCell="F111" sqref="F111"/>
    </sheetView>
  </sheetViews>
  <sheetFormatPr defaultRowHeight="15"/>
  <cols>
    <col min="1" max="1" width="24.7109375" style="16" customWidth="1"/>
    <col min="3" max="3" width="42.85546875" style="1" customWidth="1"/>
    <col min="4" max="4" width="26.85546875" customWidth="1"/>
    <col min="5" max="5" width="29.85546875" style="12" customWidth="1"/>
    <col min="6" max="6" width="85.140625" customWidth="1"/>
  </cols>
  <sheetData>
    <row r="1" spans="1:6">
      <c r="A1" s="35" t="s">
        <v>276</v>
      </c>
      <c r="B1" s="36" t="s">
        <v>0</v>
      </c>
      <c r="C1" s="37" t="s">
        <v>277</v>
      </c>
      <c r="D1" s="36" t="s">
        <v>278</v>
      </c>
      <c r="E1" s="38" t="s">
        <v>279</v>
      </c>
      <c r="F1" s="39" t="s">
        <v>280</v>
      </c>
    </row>
    <row r="2" spans="1:6">
      <c r="A2" s="557" t="s">
        <v>281</v>
      </c>
      <c r="B2" s="40">
        <v>1</v>
      </c>
      <c r="C2" s="41" t="s">
        <v>282</v>
      </c>
      <c r="D2" s="40">
        <v>2014</v>
      </c>
      <c r="E2" s="27">
        <v>99888</v>
      </c>
      <c r="F2" s="42" t="s">
        <v>283</v>
      </c>
    </row>
    <row r="3" spans="1:6">
      <c r="A3" s="557"/>
      <c r="B3" s="40">
        <v>2</v>
      </c>
      <c r="C3" s="41" t="s">
        <v>284</v>
      </c>
      <c r="D3" s="40">
        <v>1998</v>
      </c>
      <c r="E3" s="27">
        <v>8805</v>
      </c>
      <c r="F3" s="42" t="s">
        <v>285</v>
      </c>
    </row>
    <row r="4" spans="1:6">
      <c r="A4" s="557"/>
      <c r="B4" s="40">
        <v>3</v>
      </c>
      <c r="C4" s="41" t="s">
        <v>286</v>
      </c>
      <c r="D4" s="40">
        <v>1999</v>
      </c>
      <c r="E4" s="27">
        <v>29899</v>
      </c>
      <c r="F4" s="42" t="s">
        <v>287</v>
      </c>
    </row>
    <row r="5" spans="1:6">
      <c r="A5" s="557"/>
      <c r="B5" s="40">
        <v>4</v>
      </c>
      <c r="C5" s="41" t="s">
        <v>288</v>
      </c>
      <c r="D5" s="40">
        <v>2006</v>
      </c>
      <c r="E5" s="27">
        <v>64948</v>
      </c>
      <c r="F5" s="42" t="s">
        <v>289</v>
      </c>
    </row>
    <row r="6" spans="1:6">
      <c r="A6" s="557"/>
      <c r="B6" s="40">
        <v>5</v>
      </c>
      <c r="C6" s="41" t="s">
        <v>290</v>
      </c>
      <c r="D6" s="40">
        <v>2008</v>
      </c>
      <c r="E6" s="27">
        <v>72400</v>
      </c>
      <c r="F6" s="42" t="s">
        <v>283</v>
      </c>
    </row>
    <row r="7" spans="1:6">
      <c r="A7" s="557"/>
      <c r="B7" s="40">
        <v>6</v>
      </c>
      <c r="C7" s="41" t="s">
        <v>291</v>
      </c>
      <c r="D7" s="40">
        <v>2008</v>
      </c>
      <c r="E7" s="27">
        <v>49120</v>
      </c>
      <c r="F7" s="42" t="s">
        <v>292</v>
      </c>
    </row>
    <row r="8" spans="1:6">
      <c r="A8" s="557"/>
      <c r="B8" s="40">
        <v>7</v>
      </c>
      <c r="C8" s="41" t="s">
        <v>293</v>
      </c>
      <c r="D8" s="40">
        <v>2008</v>
      </c>
      <c r="E8" s="27">
        <v>863821</v>
      </c>
      <c r="F8" s="42" t="s">
        <v>294</v>
      </c>
    </row>
    <row r="9" spans="1:6">
      <c r="A9" s="557"/>
      <c r="B9" s="40">
        <v>8</v>
      </c>
      <c r="C9" s="41" t="s">
        <v>295</v>
      </c>
      <c r="D9" s="40">
        <v>2009</v>
      </c>
      <c r="E9" s="27">
        <v>8370329</v>
      </c>
      <c r="F9" s="42" t="s">
        <v>296</v>
      </c>
    </row>
    <row r="10" spans="1:6">
      <c r="A10" s="557"/>
      <c r="B10" s="40">
        <v>9</v>
      </c>
      <c r="C10" s="41" t="s">
        <v>297</v>
      </c>
      <c r="D10" s="40">
        <v>2011</v>
      </c>
      <c r="E10" s="27">
        <v>197310</v>
      </c>
      <c r="F10" s="42" t="s">
        <v>298</v>
      </c>
    </row>
    <row r="11" spans="1:6">
      <c r="A11" s="557"/>
      <c r="B11" s="40">
        <v>10</v>
      </c>
      <c r="C11" s="384" t="s">
        <v>299</v>
      </c>
      <c r="D11" s="385" t="s">
        <v>300</v>
      </c>
      <c r="E11" s="386">
        <v>259091.51</v>
      </c>
      <c r="F11" s="147" t="s">
        <v>301</v>
      </c>
    </row>
    <row r="12" spans="1:6">
      <c r="A12" s="557"/>
      <c r="B12" s="40">
        <v>11</v>
      </c>
      <c r="C12" s="41" t="s">
        <v>302</v>
      </c>
      <c r="D12" s="40">
        <v>2011</v>
      </c>
      <c r="E12" s="27">
        <v>76914</v>
      </c>
      <c r="F12" s="42" t="s">
        <v>303</v>
      </c>
    </row>
    <row r="13" spans="1:6">
      <c r="A13" s="557"/>
      <c r="B13" s="40">
        <v>12</v>
      </c>
      <c r="C13" s="41" t="s">
        <v>304</v>
      </c>
      <c r="D13" s="40">
        <v>2015</v>
      </c>
      <c r="E13" s="27">
        <v>340515</v>
      </c>
      <c r="F13" s="42" t="s">
        <v>305</v>
      </c>
    </row>
    <row r="14" spans="1:6">
      <c r="A14" s="557"/>
      <c r="B14" s="40">
        <v>13</v>
      </c>
      <c r="C14" s="41" t="s">
        <v>304</v>
      </c>
      <c r="D14" s="40">
        <v>2010</v>
      </c>
      <c r="E14" s="27">
        <v>27000</v>
      </c>
      <c r="F14" s="42" t="s">
        <v>306</v>
      </c>
    </row>
    <row r="15" spans="1:6">
      <c r="A15" s="557"/>
      <c r="B15" s="40">
        <v>14</v>
      </c>
      <c r="C15" s="41" t="s">
        <v>304</v>
      </c>
      <c r="D15" s="40">
        <v>2013</v>
      </c>
      <c r="E15" s="27">
        <v>50000</v>
      </c>
      <c r="F15" s="42" t="s">
        <v>307</v>
      </c>
    </row>
    <row r="16" spans="1:6">
      <c r="A16" s="557"/>
      <c r="B16" s="40">
        <v>15</v>
      </c>
      <c r="C16" s="41" t="s">
        <v>304</v>
      </c>
      <c r="D16" s="40">
        <v>2014</v>
      </c>
      <c r="E16" s="27">
        <v>68389</v>
      </c>
      <c r="F16" s="42" t="s">
        <v>308</v>
      </c>
    </row>
    <row r="17" spans="1:6">
      <c r="A17" s="557"/>
      <c r="B17" s="40">
        <v>16</v>
      </c>
      <c r="C17" s="41" t="s">
        <v>309</v>
      </c>
      <c r="D17" s="40">
        <v>2016</v>
      </c>
      <c r="E17" s="27">
        <v>145933</v>
      </c>
      <c r="F17" s="42" t="s">
        <v>305</v>
      </c>
    </row>
    <row r="18" spans="1:6">
      <c r="A18" s="557"/>
      <c r="B18" s="40">
        <v>17</v>
      </c>
      <c r="C18" s="41" t="s">
        <v>304</v>
      </c>
      <c r="D18" s="40">
        <v>2014</v>
      </c>
      <c r="E18" s="27">
        <v>80671</v>
      </c>
      <c r="F18" s="42" t="s">
        <v>310</v>
      </c>
    </row>
    <row r="19" spans="1:6">
      <c r="A19" s="557"/>
      <c r="B19" s="40">
        <v>18</v>
      </c>
      <c r="C19" s="41" t="s">
        <v>311</v>
      </c>
      <c r="D19" s="40">
        <v>2015</v>
      </c>
      <c r="E19" s="27">
        <v>320500</v>
      </c>
      <c r="F19" s="42" t="s">
        <v>312</v>
      </c>
    </row>
    <row r="20" spans="1:6">
      <c r="A20" s="557"/>
      <c r="B20" s="40">
        <v>19</v>
      </c>
      <c r="C20" s="41" t="s">
        <v>313</v>
      </c>
      <c r="D20" s="40">
        <v>2015</v>
      </c>
      <c r="E20" s="27">
        <v>601000</v>
      </c>
      <c r="F20" s="42" t="s">
        <v>312</v>
      </c>
    </row>
    <row r="21" spans="1:6">
      <c r="A21" s="557"/>
      <c r="B21" s="40">
        <v>20</v>
      </c>
      <c r="C21" s="41" t="s">
        <v>314</v>
      </c>
      <c r="D21" s="40">
        <v>2015</v>
      </c>
      <c r="E21" s="27">
        <v>399100</v>
      </c>
      <c r="F21" s="42" t="s">
        <v>312</v>
      </c>
    </row>
    <row r="22" spans="1:6">
      <c r="A22" s="557"/>
      <c r="B22" s="40">
        <v>21</v>
      </c>
      <c r="C22" s="41" t="s">
        <v>315</v>
      </c>
      <c r="D22" s="40">
        <v>2016</v>
      </c>
      <c r="E22" s="27">
        <v>154000</v>
      </c>
      <c r="F22" s="42" t="s">
        <v>308</v>
      </c>
    </row>
    <row r="23" spans="1:6">
      <c r="A23" s="557"/>
      <c r="B23" s="40">
        <v>22</v>
      </c>
      <c r="C23" s="41" t="s">
        <v>316</v>
      </c>
      <c r="D23" s="40">
        <v>2016</v>
      </c>
      <c r="E23" s="27">
        <v>76440</v>
      </c>
      <c r="F23" s="42" t="s">
        <v>305</v>
      </c>
    </row>
    <row r="24" spans="1:6">
      <c r="A24" s="557"/>
      <c r="B24" s="40">
        <v>23</v>
      </c>
      <c r="C24" s="41" t="s">
        <v>317</v>
      </c>
      <c r="D24" s="40" t="s">
        <v>300</v>
      </c>
      <c r="E24" s="27">
        <v>357541</v>
      </c>
      <c r="F24" s="42" t="s">
        <v>318</v>
      </c>
    </row>
    <row r="25" spans="1:6">
      <c r="A25" s="557"/>
      <c r="B25" s="40">
        <v>24</v>
      </c>
      <c r="C25" s="41" t="s">
        <v>319</v>
      </c>
      <c r="D25" s="40">
        <v>2015</v>
      </c>
      <c r="E25" s="27">
        <v>670000</v>
      </c>
      <c r="F25" s="42" t="s">
        <v>320</v>
      </c>
    </row>
    <row r="26" spans="1:6">
      <c r="A26" s="557"/>
      <c r="B26" s="40">
        <v>25</v>
      </c>
      <c r="C26" s="41" t="s">
        <v>293</v>
      </c>
      <c r="D26" s="40">
        <v>2010</v>
      </c>
      <c r="E26" s="27">
        <v>2100000</v>
      </c>
      <c r="F26" s="42" t="s">
        <v>321</v>
      </c>
    </row>
    <row r="27" spans="1:6">
      <c r="A27" s="557"/>
      <c r="B27" s="40">
        <v>26</v>
      </c>
      <c r="C27" s="41" t="s">
        <v>293</v>
      </c>
      <c r="D27" s="40"/>
      <c r="E27" s="27"/>
      <c r="F27" s="42" t="s">
        <v>322</v>
      </c>
    </row>
    <row r="28" spans="1:6">
      <c r="A28" s="557"/>
      <c r="B28" s="40">
        <v>27</v>
      </c>
      <c r="C28" s="41" t="s">
        <v>323</v>
      </c>
      <c r="D28" s="40" t="s">
        <v>324</v>
      </c>
      <c r="E28" s="27">
        <v>708432.59</v>
      </c>
      <c r="F28" s="42" t="s">
        <v>325</v>
      </c>
    </row>
    <row r="29" spans="1:6">
      <c r="A29" s="557"/>
      <c r="B29" s="40">
        <v>28</v>
      </c>
      <c r="C29" s="41" t="s">
        <v>326</v>
      </c>
      <c r="D29" s="40">
        <v>2017</v>
      </c>
      <c r="E29" s="27">
        <v>176978.81</v>
      </c>
      <c r="F29" s="42" t="s">
        <v>327</v>
      </c>
    </row>
    <row r="30" spans="1:6">
      <c r="A30" s="557"/>
      <c r="B30" s="40">
        <v>29</v>
      </c>
      <c r="C30" s="41" t="s">
        <v>326</v>
      </c>
      <c r="D30" s="40">
        <v>2017</v>
      </c>
      <c r="E30" s="27">
        <v>8000</v>
      </c>
      <c r="F30" s="42" t="s">
        <v>328</v>
      </c>
    </row>
    <row r="31" spans="1:6" ht="25.5">
      <c r="A31" s="557"/>
      <c r="B31" s="40">
        <v>30</v>
      </c>
      <c r="C31" s="41" t="s">
        <v>326</v>
      </c>
      <c r="D31" s="40">
        <v>2017</v>
      </c>
      <c r="E31" s="27">
        <v>110269.5</v>
      </c>
      <c r="F31" s="44" t="s">
        <v>329</v>
      </c>
    </row>
    <row r="32" spans="1:6">
      <c r="A32" s="557"/>
      <c r="B32" s="40">
        <v>31</v>
      </c>
      <c r="C32" s="41" t="s">
        <v>330</v>
      </c>
      <c r="D32" s="40">
        <v>2017</v>
      </c>
      <c r="E32" s="27">
        <v>707410</v>
      </c>
      <c r="F32" s="42" t="s">
        <v>331</v>
      </c>
    </row>
    <row r="33" spans="1:6">
      <c r="A33" s="557"/>
      <c r="B33" s="40">
        <v>32</v>
      </c>
      <c r="C33" s="41" t="s">
        <v>332</v>
      </c>
      <c r="D33" s="40">
        <v>2017</v>
      </c>
      <c r="E33" s="27">
        <v>3108647.28</v>
      </c>
      <c r="F33" s="42" t="s">
        <v>333</v>
      </c>
    </row>
    <row r="34" spans="1:6">
      <c r="A34" s="557"/>
      <c r="B34" s="40">
        <v>33</v>
      </c>
      <c r="C34" s="41" t="s">
        <v>334</v>
      </c>
      <c r="D34" s="40">
        <v>2017</v>
      </c>
      <c r="E34" s="27">
        <v>2819133.89</v>
      </c>
      <c r="F34" s="42" t="s">
        <v>335</v>
      </c>
    </row>
    <row r="35" spans="1:6">
      <c r="A35" s="557"/>
      <c r="B35" s="40">
        <v>34</v>
      </c>
      <c r="C35" s="41" t="s">
        <v>336</v>
      </c>
      <c r="D35" s="40">
        <v>2017</v>
      </c>
      <c r="E35" s="27">
        <v>1598940.5</v>
      </c>
      <c r="F35" s="42" t="s">
        <v>337</v>
      </c>
    </row>
    <row r="36" spans="1:6">
      <c r="A36" s="557"/>
      <c r="B36" s="40">
        <v>35</v>
      </c>
      <c r="C36" s="41" t="s">
        <v>338</v>
      </c>
      <c r="D36" s="40">
        <v>2018</v>
      </c>
      <c r="E36" s="27">
        <v>327236.46000000002</v>
      </c>
      <c r="F36" s="42" t="s">
        <v>339</v>
      </c>
    </row>
    <row r="37" spans="1:6">
      <c r="A37" s="557"/>
      <c r="B37" s="40">
        <v>36</v>
      </c>
      <c r="C37" s="41" t="s">
        <v>340</v>
      </c>
      <c r="D37" s="40">
        <v>2018</v>
      </c>
      <c r="E37" s="27">
        <v>181578</v>
      </c>
      <c r="F37" s="42" t="s">
        <v>339</v>
      </c>
    </row>
    <row r="38" spans="1:6">
      <c r="A38" s="557"/>
      <c r="B38" s="40">
        <v>37</v>
      </c>
      <c r="C38" s="41" t="s">
        <v>341</v>
      </c>
      <c r="D38" s="40">
        <v>2018</v>
      </c>
      <c r="E38" s="27">
        <v>36769</v>
      </c>
      <c r="F38" s="42" t="s">
        <v>342</v>
      </c>
    </row>
    <row r="39" spans="1:6">
      <c r="A39" s="557"/>
      <c r="B39" s="40">
        <v>38</v>
      </c>
      <c r="C39" s="41" t="s">
        <v>343</v>
      </c>
      <c r="D39" s="40">
        <v>2018</v>
      </c>
      <c r="E39" s="27">
        <v>50683</v>
      </c>
      <c r="F39" s="42" t="s">
        <v>310</v>
      </c>
    </row>
    <row r="40" spans="1:6">
      <c r="A40" s="557"/>
      <c r="B40" s="40">
        <v>39</v>
      </c>
      <c r="C40" s="41" t="s">
        <v>344</v>
      </c>
      <c r="D40" s="40">
        <v>2018</v>
      </c>
      <c r="E40" s="27">
        <v>46583</v>
      </c>
      <c r="F40" s="42" t="s">
        <v>345</v>
      </c>
    </row>
    <row r="41" spans="1:6">
      <c r="A41" s="557"/>
      <c r="B41" s="40">
        <v>40</v>
      </c>
      <c r="C41" s="41" t="s">
        <v>346</v>
      </c>
      <c r="D41" s="40">
        <v>2018</v>
      </c>
      <c r="E41" s="27">
        <v>301721.49</v>
      </c>
      <c r="F41" s="42" t="s">
        <v>342</v>
      </c>
    </row>
    <row r="42" spans="1:6">
      <c r="A42" s="557"/>
      <c r="B42" s="40">
        <v>41</v>
      </c>
      <c r="C42" s="41" t="s">
        <v>346</v>
      </c>
      <c r="D42" s="40">
        <v>2018</v>
      </c>
      <c r="E42" s="27">
        <v>399053.58</v>
      </c>
      <c r="F42" s="42" t="s">
        <v>347</v>
      </c>
    </row>
    <row r="43" spans="1:6" ht="25.5">
      <c r="A43" s="557"/>
      <c r="B43" s="40">
        <v>42</v>
      </c>
      <c r="C43" s="41" t="s">
        <v>348</v>
      </c>
      <c r="D43" s="40">
        <v>2018</v>
      </c>
      <c r="E43" s="27">
        <v>1354632.79</v>
      </c>
      <c r="F43" s="42" t="s">
        <v>349</v>
      </c>
    </row>
    <row r="44" spans="1:6">
      <c r="A44" s="557"/>
      <c r="B44" s="40">
        <v>43</v>
      </c>
      <c r="C44" s="41" t="s">
        <v>350</v>
      </c>
      <c r="D44" s="40">
        <v>2019</v>
      </c>
      <c r="E44" s="27">
        <v>243540</v>
      </c>
      <c r="F44" s="42" t="s">
        <v>351</v>
      </c>
    </row>
    <row r="45" spans="1:6">
      <c r="A45" s="557"/>
      <c r="B45" s="40">
        <v>44</v>
      </c>
      <c r="C45" s="41" t="s">
        <v>352</v>
      </c>
      <c r="D45" s="40">
        <v>2019</v>
      </c>
      <c r="E45" s="27">
        <v>240000</v>
      </c>
      <c r="F45" s="42" t="s">
        <v>342</v>
      </c>
    </row>
    <row r="46" spans="1:6">
      <c r="A46" s="557"/>
      <c r="B46" s="40">
        <v>45</v>
      </c>
      <c r="C46" s="41" t="s">
        <v>353</v>
      </c>
      <c r="D46" s="40" t="s">
        <v>354</v>
      </c>
      <c r="E46" s="27" t="s">
        <v>355</v>
      </c>
      <c r="F46" s="42" t="s">
        <v>356</v>
      </c>
    </row>
    <row r="47" spans="1:6">
      <c r="A47" s="557"/>
      <c r="B47" s="40">
        <v>46</v>
      </c>
      <c r="C47" s="41" t="s">
        <v>357</v>
      </c>
      <c r="D47" s="40" t="s">
        <v>354</v>
      </c>
      <c r="E47" s="27" t="s">
        <v>358</v>
      </c>
      <c r="F47" s="42" t="s">
        <v>359</v>
      </c>
    </row>
    <row r="48" spans="1:6">
      <c r="A48" s="557"/>
      <c r="B48" s="40">
        <v>47</v>
      </c>
      <c r="C48" s="41" t="s">
        <v>360</v>
      </c>
      <c r="D48" s="40" t="s">
        <v>354</v>
      </c>
      <c r="E48" s="27" t="s">
        <v>361</v>
      </c>
      <c r="F48" s="42" t="s">
        <v>362</v>
      </c>
    </row>
    <row r="49" spans="1:6">
      <c r="A49" s="557"/>
      <c r="B49" s="40">
        <v>48</v>
      </c>
      <c r="C49" s="41" t="s">
        <v>363</v>
      </c>
      <c r="D49" s="40" t="s">
        <v>354</v>
      </c>
      <c r="E49" s="27" t="s">
        <v>364</v>
      </c>
      <c r="F49" s="42" t="s">
        <v>365</v>
      </c>
    </row>
    <row r="50" spans="1:6" ht="25.5">
      <c r="A50" s="557"/>
      <c r="B50" s="40">
        <v>49</v>
      </c>
      <c r="C50" s="41" t="s">
        <v>366</v>
      </c>
      <c r="D50" s="40" t="s">
        <v>367</v>
      </c>
      <c r="E50" s="27" t="s">
        <v>368</v>
      </c>
      <c r="F50" s="42" t="s">
        <v>369</v>
      </c>
    </row>
    <row r="51" spans="1:6" ht="25.5">
      <c r="A51" s="557"/>
      <c r="B51" s="40">
        <v>50</v>
      </c>
      <c r="C51" s="41" t="s">
        <v>370</v>
      </c>
      <c r="D51" s="40">
        <v>2021</v>
      </c>
      <c r="E51" s="27" t="s">
        <v>371</v>
      </c>
      <c r="F51" s="42" t="s">
        <v>372</v>
      </c>
    </row>
    <row r="52" spans="1:6" ht="25.5">
      <c r="A52" s="557"/>
      <c r="B52" s="40">
        <v>51</v>
      </c>
      <c r="C52" s="41" t="s">
        <v>373</v>
      </c>
      <c r="D52" s="40">
        <v>2021</v>
      </c>
      <c r="E52" s="27" t="s">
        <v>374</v>
      </c>
      <c r="F52" s="42" t="s">
        <v>375</v>
      </c>
    </row>
    <row r="53" spans="1:6">
      <c r="A53" s="557"/>
      <c r="B53" s="40">
        <v>52</v>
      </c>
      <c r="C53" s="41" t="s">
        <v>376</v>
      </c>
      <c r="D53" s="40">
        <v>2021</v>
      </c>
      <c r="E53" s="27" t="s">
        <v>377</v>
      </c>
      <c r="F53" s="42" t="s">
        <v>378</v>
      </c>
    </row>
    <row r="54" spans="1:6">
      <c r="A54" s="557"/>
      <c r="B54" s="40">
        <v>53</v>
      </c>
      <c r="C54" s="41" t="s">
        <v>379</v>
      </c>
      <c r="D54" s="40">
        <v>2021</v>
      </c>
      <c r="E54" s="27" t="s">
        <v>380</v>
      </c>
      <c r="F54" s="42" t="s">
        <v>379</v>
      </c>
    </row>
    <row r="55" spans="1:6">
      <c r="A55" s="557"/>
      <c r="B55" s="40">
        <v>54</v>
      </c>
      <c r="C55" s="41" t="s">
        <v>381</v>
      </c>
      <c r="D55" s="40">
        <v>2021</v>
      </c>
      <c r="E55" s="27" t="s">
        <v>382</v>
      </c>
      <c r="F55" s="42" t="s">
        <v>381</v>
      </c>
    </row>
    <row r="56" spans="1:6">
      <c r="A56" s="557"/>
      <c r="B56" s="40">
        <v>55</v>
      </c>
      <c r="C56" s="41" t="s">
        <v>383</v>
      </c>
      <c r="D56" s="40">
        <v>2021</v>
      </c>
      <c r="E56" s="27" t="s">
        <v>384</v>
      </c>
      <c r="F56" s="42" t="s">
        <v>383</v>
      </c>
    </row>
    <row r="57" spans="1:6">
      <c r="A57" s="557"/>
      <c r="B57" s="40">
        <v>56</v>
      </c>
      <c r="C57" s="41" t="s">
        <v>385</v>
      </c>
      <c r="D57" s="40">
        <v>2021</v>
      </c>
      <c r="E57" s="27">
        <v>278224.98</v>
      </c>
      <c r="F57" s="42" t="s">
        <v>386</v>
      </c>
    </row>
    <row r="58" spans="1:6">
      <c r="A58" s="557"/>
      <c r="B58" s="40">
        <v>57</v>
      </c>
      <c r="C58" s="41" t="s">
        <v>387</v>
      </c>
      <c r="D58" s="40">
        <v>2021</v>
      </c>
      <c r="E58" s="27" t="s">
        <v>388</v>
      </c>
      <c r="F58" s="42" t="s">
        <v>389</v>
      </c>
    </row>
    <row r="59" spans="1:6">
      <c r="A59" s="557"/>
      <c r="B59" s="40">
        <v>58</v>
      </c>
      <c r="C59" s="41" t="s">
        <v>390</v>
      </c>
      <c r="D59" s="40">
        <v>2022</v>
      </c>
      <c r="E59" s="27">
        <v>10955.61</v>
      </c>
      <c r="F59" s="42" t="s">
        <v>391</v>
      </c>
    </row>
    <row r="60" spans="1:6">
      <c r="A60" s="557"/>
      <c r="B60" s="40">
        <v>59</v>
      </c>
      <c r="C60" s="41" t="s">
        <v>390</v>
      </c>
      <c r="D60" s="40">
        <v>2022</v>
      </c>
      <c r="E60" s="27">
        <v>63714</v>
      </c>
      <c r="F60" s="42" t="s">
        <v>392</v>
      </c>
    </row>
    <row r="61" spans="1:6">
      <c r="A61" s="557"/>
      <c r="B61" s="40">
        <v>60</v>
      </c>
      <c r="C61" s="41" t="s">
        <v>393</v>
      </c>
      <c r="D61" s="40">
        <v>2022</v>
      </c>
      <c r="E61" s="27">
        <v>2970399.73</v>
      </c>
      <c r="F61" s="42" t="s">
        <v>393</v>
      </c>
    </row>
    <row r="62" spans="1:6">
      <c r="A62" s="557"/>
      <c r="B62" s="40">
        <v>61</v>
      </c>
      <c r="C62" s="41" t="s">
        <v>394</v>
      </c>
      <c r="D62" s="43">
        <v>2022</v>
      </c>
      <c r="E62" s="27">
        <v>6112945.9900000002</v>
      </c>
      <c r="F62" s="42" t="s">
        <v>395</v>
      </c>
    </row>
    <row r="63" spans="1:6">
      <c r="A63" s="557"/>
      <c r="B63" s="40">
        <v>62</v>
      </c>
      <c r="C63" s="41" t="s">
        <v>396</v>
      </c>
      <c r="D63" s="40">
        <v>2022</v>
      </c>
      <c r="E63" s="27">
        <v>517707</v>
      </c>
      <c r="F63" s="42" t="s">
        <v>397</v>
      </c>
    </row>
    <row r="64" spans="1:6" ht="25.5">
      <c r="A64" s="557"/>
      <c r="B64" s="40">
        <v>63</v>
      </c>
      <c r="C64" s="41" t="s">
        <v>398</v>
      </c>
      <c r="D64" s="40">
        <v>2022</v>
      </c>
      <c r="E64" s="386"/>
      <c r="F64" s="44" t="s">
        <v>399</v>
      </c>
    </row>
    <row r="65" spans="1:49">
      <c r="A65" s="557"/>
      <c r="B65" s="40">
        <v>64</v>
      </c>
      <c r="C65" s="41" t="s">
        <v>385</v>
      </c>
      <c r="D65" s="40">
        <v>2022</v>
      </c>
      <c r="E65" s="27">
        <v>346678.5</v>
      </c>
      <c r="F65" s="42" t="s">
        <v>456</v>
      </c>
    </row>
    <row r="66" spans="1:49" ht="26.25" customHeight="1" thickBot="1">
      <c r="A66" s="558"/>
      <c r="B66" s="45">
        <v>65</v>
      </c>
      <c r="C66" s="46" t="s">
        <v>385</v>
      </c>
      <c r="D66" s="47">
        <v>2022</v>
      </c>
      <c r="E66" s="70">
        <v>120538.056</v>
      </c>
      <c r="F66" s="48" t="s">
        <v>457</v>
      </c>
    </row>
    <row r="67" spans="1:49" s="7" customFormat="1" ht="30.75" customHeight="1">
      <c r="A67" s="557" t="s">
        <v>16</v>
      </c>
      <c r="B67" s="49">
        <v>1</v>
      </c>
      <c r="C67" s="50" t="s">
        <v>400</v>
      </c>
      <c r="D67" s="49">
        <v>1991</v>
      </c>
      <c r="E67" s="51">
        <v>32656</v>
      </c>
      <c r="F67" s="49" t="s">
        <v>401</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row>
    <row r="68" spans="1:49" ht="28.5" customHeight="1">
      <c r="A68" s="557"/>
      <c r="B68" s="40">
        <v>2</v>
      </c>
      <c r="C68" s="41" t="s">
        <v>402</v>
      </c>
      <c r="D68" s="40">
        <v>2007</v>
      </c>
      <c r="E68" s="27">
        <v>438546</v>
      </c>
      <c r="F68" s="40" t="s">
        <v>401</v>
      </c>
    </row>
    <row r="69" spans="1:49" s="8" customFormat="1" ht="55.7" customHeight="1" thickBot="1">
      <c r="A69" s="557"/>
      <c r="B69" s="64">
        <v>3</v>
      </c>
      <c r="C69" s="65" t="s">
        <v>403</v>
      </c>
      <c r="D69" s="64">
        <v>2007</v>
      </c>
      <c r="E69" s="66">
        <v>385200</v>
      </c>
      <c r="F69" s="64" t="s">
        <v>401</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row>
    <row r="70" spans="1:49" s="8" customFormat="1" ht="42" customHeight="1" thickBot="1">
      <c r="A70" s="560" t="s">
        <v>27</v>
      </c>
      <c r="B70" s="56">
        <v>1</v>
      </c>
      <c r="C70" s="57" t="s">
        <v>404</v>
      </c>
      <c r="D70" s="56"/>
      <c r="E70" s="58">
        <v>33629.18</v>
      </c>
      <c r="F70" s="62"/>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row>
    <row r="71" spans="1:49" s="9" customFormat="1" ht="58.5" customHeight="1" thickBot="1">
      <c r="A71" s="561"/>
      <c r="B71" s="45">
        <v>1</v>
      </c>
      <c r="C71" s="110" t="s">
        <v>590</v>
      </c>
      <c r="D71" s="45">
        <v>2022</v>
      </c>
      <c r="E71" s="168">
        <v>39000</v>
      </c>
      <c r="F71" s="113" t="s">
        <v>455</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row>
    <row r="72" spans="1:49" s="9" customFormat="1" ht="39" thickBot="1">
      <c r="A72" s="142" t="s">
        <v>31</v>
      </c>
      <c r="B72" s="53" t="s">
        <v>79</v>
      </c>
      <c r="C72" s="54" t="s">
        <v>405</v>
      </c>
      <c r="D72" s="53">
        <v>2014</v>
      </c>
      <c r="E72" s="55">
        <v>75528.399999999994</v>
      </c>
      <c r="F72" s="53" t="s">
        <v>406</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row>
    <row r="73" spans="1:49" ht="20.100000000000001" customHeight="1">
      <c r="A73" s="559" t="s">
        <v>38</v>
      </c>
      <c r="B73" s="49">
        <v>1</v>
      </c>
      <c r="C73" s="50" t="s">
        <v>407</v>
      </c>
      <c r="D73" s="49">
        <v>1982</v>
      </c>
      <c r="E73" s="51">
        <v>4219986.8499999996</v>
      </c>
      <c r="F73" s="49" t="s">
        <v>408</v>
      </c>
    </row>
    <row r="74" spans="1:49" ht="20.100000000000001" customHeight="1">
      <c r="A74" s="557"/>
      <c r="B74" s="68">
        <v>2</v>
      </c>
      <c r="C74" s="41" t="s">
        <v>409</v>
      </c>
      <c r="D74" s="40">
        <v>1982</v>
      </c>
      <c r="E74" s="27">
        <v>2424414.5299999998</v>
      </c>
      <c r="F74" s="40" t="s">
        <v>408</v>
      </c>
    </row>
    <row r="75" spans="1:49" ht="20.100000000000001" customHeight="1">
      <c r="A75" s="557"/>
      <c r="B75" s="68">
        <v>3</v>
      </c>
      <c r="C75" s="41" t="s">
        <v>410</v>
      </c>
      <c r="D75" s="40">
        <v>1982</v>
      </c>
      <c r="E75" s="27">
        <v>960934.06</v>
      </c>
      <c r="F75" s="40" t="s">
        <v>408</v>
      </c>
    </row>
    <row r="76" spans="1:49" ht="20.100000000000001" customHeight="1">
      <c r="A76" s="557"/>
      <c r="B76" s="68">
        <v>4</v>
      </c>
      <c r="C76" s="41" t="s">
        <v>304</v>
      </c>
      <c r="D76" s="40">
        <v>2014</v>
      </c>
      <c r="E76" s="27">
        <v>189625.55</v>
      </c>
      <c r="F76" s="40" t="s">
        <v>408</v>
      </c>
    </row>
    <row r="77" spans="1:49" ht="20.100000000000001" customHeight="1">
      <c r="A77" s="557"/>
      <c r="B77" s="68">
        <v>5</v>
      </c>
      <c r="C77" s="41" t="s">
        <v>411</v>
      </c>
      <c r="D77" s="40">
        <v>2014</v>
      </c>
      <c r="E77" s="27">
        <v>56370.55</v>
      </c>
      <c r="F77" s="40" t="s">
        <v>408</v>
      </c>
    </row>
    <row r="78" spans="1:49" ht="20.100000000000001" customHeight="1">
      <c r="A78" s="557"/>
      <c r="B78" s="68">
        <v>6</v>
      </c>
      <c r="C78" s="41" t="s">
        <v>412</v>
      </c>
      <c r="D78" s="40">
        <v>2016</v>
      </c>
      <c r="E78" s="27">
        <v>418944.4</v>
      </c>
      <c r="F78" s="40" t="s">
        <v>408</v>
      </c>
    </row>
    <row r="79" spans="1:49" ht="20.100000000000001" customHeight="1">
      <c r="A79" s="557"/>
      <c r="B79" s="68">
        <v>7</v>
      </c>
      <c r="C79" s="41" t="s">
        <v>413</v>
      </c>
      <c r="D79" s="40">
        <v>2016</v>
      </c>
      <c r="E79" s="27">
        <v>439117.04</v>
      </c>
      <c r="F79" s="40" t="s">
        <v>401</v>
      </c>
    </row>
    <row r="80" spans="1:49" ht="20.100000000000001" customHeight="1">
      <c r="A80" s="557"/>
      <c r="B80" s="68">
        <v>8</v>
      </c>
      <c r="C80" s="41" t="s">
        <v>414</v>
      </c>
      <c r="D80" s="40">
        <v>2016</v>
      </c>
      <c r="E80" s="27">
        <v>4368.03</v>
      </c>
      <c r="F80" s="40" t="s">
        <v>408</v>
      </c>
    </row>
    <row r="81" spans="1:49" ht="20.100000000000001" customHeight="1">
      <c r="A81" s="557"/>
      <c r="B81" s="68">
        <v>9</v>
      </c>
      <c r="C81" s="41" t="s">
        <v>415</v>
      </c>
      <c r="D81" s="40">
        <v>2016</v>
      </c>
      <c r="E81" s="27">
        <v>2848.94</v>
      </c>
      <c r="F81" s="40" t="s">
        <v>408</v>
      </c>
    </row>
    <row r="82" spans="1:49" ht="20.100000000000001" customHeight="1">
      <c r="A82" s="557"/>
      <c r="B82" s="68">
        <v>10</v>
      </c>
      <c r="C82" s="41" t="s">
        <v>416</v>
      </c>
      <c r="D82" s="40">
        <v>2016</v>
      </c>
      <c r="E82" s="27">
        <v>2657.77</v>
      </c>
      <c r="F82" s="40" t="s">
        <v>408</v>
      </c>
    </row>
    <row r="83" spans="1:49" ht="20.100000000000001" customHeight="1">
      <c r="A83" s="557"/>
      <c r="B83" s="68">
        <v>11</v>
      </c>
      <c r="C83" s="41" t="s">
        <v>417</v>
      </c>
      <c r="D83" s="40">
        <v>2016</v>
      </c>
      <c r="E83" s="27">
        <v>4894.38</v>
      </c>
      <c r="F83" s="40" t="s">
        <v>408</v>
      </c>
    </row>
    <row r="84" spans="1:49" ht="20.100000000000001" customHeight="1">
      <c r="A84" s="557"/>
      <c r="B84" s="68">
        <v>12</v>
      </c>
      <c r="C84" s="41" t="s">
        <v>418</v>
      </c>
      <c r="D84" s="40">
        <v>2016</v>
      </c>
      <c r="E84" s="27">
        <v>2230.88</v>
      </c>
      <c r="F84" s="40" t="s">
        <v>408</v>
      </c>
    </row>
    <row r="85" spans="1:49" ht="20.100000000000001" customHeight="1">
      <c r="A85" s="557"/>
      <c r="B85" s="68">
        <v>13</v>
      </c>
      <c r="C85" s="41" t="s">
        <v>419</v>
      </c>
      <c r="D85" s="40">
        <v>2016</v>
      </c>
      <c r="E85" s="27">
        <v>39975</v>
      </c>
      <c r="F85" s="40" t="s">
        <v>408</v>
      </c>
    </row>
    <row r="86" spans="1:49" s="8" customFormat="1" ht="20.100000000000001" customHeight="1" thickBot="1">
      <c r="A86" s="558"/>
      <c r="B86" s="45">
        <v>14</v>
      </c>
      <c r="C86" s="46" t="s">
        <v>420</v>
      </c>
      <c r="D86" s="45"/>
      <c r="E86" s="52">
        <v>7733.1</v>
      </c>
      <c r="F86" s="45" t="s">
        <v>408</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row>
    <row r="87" spans="1:49" ht="49.5" customHeight="1" thickBot="1">
      <c r="A87" s="144" t="s">
        <v>40</v>
      </c>
      <c r="B87" s="59">
        <v>1</v>
      </c>
      <c r="C87" s="60" t="s">
        <v>304</v>
      </c>
      <c r="D87" s="59">
        <v>2018</v>
      </c>
      <c r="E87" s="61">
        <v>245957.8</v>
      </c>
      <c r="F87" s="59" t="s">
        <v>421</v>
      </c>
    </row>
    <row r="88" spans="1:49" s="7" customFormat="1" ht="45.75" customHeight="1" thickBot="1">
      <c r="A88" s="143" t="s">
        <v>42</v>
      </c>
      <c r="B88" s="56"/>
      <c r="C88" s="57" t="s">
        <v>304</v>
      </c>
      <c r="D88" s="56">
        <v>2020</v>
      </c>
      <c r="E88" s="58">
        <v>430179</v>
      </c>
      <c r="F88" s="56" t="str">
        <f>'1 - Wykaz jednostek'!G12</f>
        <v>ul. Powstańców Wielkopolskich, 62-100 Wągrowiec</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row>
    <row r="89" spans="1:49" s="7" customFormat="1" ht="27.75" customHeight="1">
      <c r="A89" s="559" t="s">
        <v>47</v>
      </c>
      <c r="B89" s="56" t="s">
        <v>422</v>
      </c>
      <c r="C89" s="57" t="s">
        <v>423</v>
      </c>
      <c r="D89" s="56"/>
      <c r="E89" s="58">
        <v>21681.26</v>
      </c>
      <c r="F89" s="56" t="str">
        <f>'1 - Wykaz jednostek'!G13</f>
        <v>ul. Cysterska 28, 62-100 Wągrowiec</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row>
    <row r="90" spans="1:49" s="8" customFormat="1" ht="36" customHeight="1" thickBot="1">
      <c r="A90" s="558"/>
      <c r="B90" s="45">
        <v>2</v>
      </c>
      <c r="C90" s="46" t="s">
        <v>424</v>
      </c>
      <c r="D90" s="45"/>
      <c r="E90" s="52">
        <v>15450</v>
      </c>
      <c r="F90" s="45"/>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row>
    <row r="91" spans="1:49" s="7" customFormat="1" ht="27.75" customHeight="1">
      <c r="A91" s="559" t="s">
        <v>50</v>
      </c>
      <c r="B91" s="56">
        <v>1</v>
      </c>
      <c r="C91" s="57" t="s">
        <v>304</v>
      </c>
      <c r="D91" s="56">
        <v>2018</v>
      </c>
      <c r="E91" s="58">
        <v>307179</v>
      </c>
      <c r="F91" s="56" t="s">
        <v>425</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row>
    <row r="92" spans="1:49" s="8" customFormat="1" ht="32.25" customHeight="1" thickBot="1">
      <c r="A92" s="558"/>
      <c r="B92" s="45">
        <v>2</v>
      </c>
      <c r="C92" s="46" t="s">
        <v>426</v>
      </c>
      <c r="D92" s="45"/>
      <c r="E92" s="52">
        <v>73390</v>
      </c>
      <c r="F92" s="45" t="s">
        <v>425</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row>
    <row r="93" spans="1:49" ht="24" customHeight="1">
      <c r="A93" s="559" t="s">
        <v>53</v>
      </c>
      <c r="B93" s="56">
        <v>1</v>
      </c>
      <c r="C93" s="57" t="s">
        <v>427</v>
      </c>
      <c r="D93" s="56">
        <v>2010</v>
      </c>
      <c r="E93" s="58">
        <v>55715.199999999997</v>
      </c>
      <c r="F93" s="62" t="s">
        <v>428</v>
      </c>
    </row>
    <row r="94" spans="1:49" ht="23.45" customHeight="1">
      <c r="A94" s="557"/>
      <c r="B94" s="40">
        <v>2</v>
      </c>
      <c r="C94" s="41" t="s">
        <v>429</v>
      </c>
      <c r="D94" s="40">
        <v>1993</v>
      </c>
      <c r="E94" s="27">
        <v>25378.29</v>
      </c>
      <c r="F94" s="42" t="s">
        <v>428</v>
      </c>
    </row>
    <row r="95" spans="1:49" ht="25.5" customHeight="1">
      <c r="A95" s="557"/>
      <c r="B95" s="40">
        <v>3</v>
      </c>
      <c r="C95" s="41" t="s">
        <v>430</v>
      </c>
      <c r="D95" s="40">
        <v>1980</v>
      </c>
      <c r="E95" s="27">
        <v>15778.4</v>
      </c>
      <c r="F95" s="42" t="s">
        <v>428</v>
      </c>
    </row>
    <row r="96" spans="1:49" ht="27.75" customHeight="1">
      <c r="A96" s="557"/>
      <c r="B96" s="40">
        <v>4</v>
      </c>
      <c r="C96" s="41" t="s">
        <v>431</v>
      </c>
      <c r="D96" s="40">
        <v>2010</v>
      </c>
      <c r="E96" s="27">
        <v>50215</v>
      </c>
      <c r="F96" s="42" t="s">
        <v>428</v>
      </c>
    </row>
    <row r="97" spans="1:49" ht="20.25" customHeight="1" thickBot="1">
      <c r="A97" s="558"/>
      <c r="B97" s="45">
        <v>5</v>
      </c>
      <c r="C97" s="46" t="s">
        <v>432</v>
      </c>
      <c r="D97" s="45">
        <v>2010</v>
      </c>
      <c r="E97" s="52">
        <v>5500</v>
      </c>
      <c r="F97" s="63" t="s">
        <v>428</v>
      </c>
    </row>
    <row r="98" spans="1:49">
      <c r="A98" s="559" t="s">
        <v>56</v>
      </c>
      <c r="B98" s="56">
        <v>1</v>
      </c>
      <c r="C98" s="57" t="s">
        <v>404</v>
      </c>
      <c r="D98" s="56">
        <v>2018</v>
      </c>
      <c r="E98" s="58">
        <v>78722.92</v>
      </c>
      <c r="F98" s="62" t="s">
        <v>57</v>
      </c>
    </row>
    <row r="99" spans="1:49">
      <c r="A99" s="557"/>
      <c r="B99" s="40">
        <v>2</v>
      </c>
      <c r="C99" s="41" t="s">
        <v>433</v>
      </c>
      <c r="D99" s="40">
        <v>1998</v>
      </c>
      <c r="E99" s="27">
        <v>14600</v>
      </c>
      <c r="F99" s="42" t="s">
        <v>57</v>
      </c>
    </row>
    <row r="100" spans="1:49">
      <c r="A100" s="557"/>
      <c r="B100" s="40">
        <v>3</v>
      </c>
      <c r="C100" s="41" t="s">
        <v>304</v>
      </c>
      <c r="D100" s="40">
        <v>2010</v>
      </c>
      <c r="E100" s="27">
        <v>243000</v>
      </c>
      <c r="F100" s="42" t="s">
        <v>57</v>
      </c>
    </row>
    <row r="101" spans="1:49">
      <c r="A101" s="557"/>
      <c r="B101" s="40">
        <v>4</v>
      </c>
      <c r="C101" s="41" t="s">
        <v>412</v>
      </c>
      <c r="D101" s="40">
        <v>2016</v>
      </c>
      <c r="E101" s="27">
        <v>564241.43999999994</v>
      </c>
      <c r="F101" s="42" t="s">
        <v>57</v>
      </c>
    </row>
    <row r="102" spans="1:49">
      <c r="A102" s="557"/>
      <c r="B102" s="40">
        <v>5</v>
      </c>
      <c r="C102" s="41" t="s">
        <v>426</v>
      </c>
      <c r="D102" s="40">
        <v>1986</v>
      </c>
      <c r="E102" s="27">
        <v>223100</v>
      </c>
      <c r="F102" s="42" t="s">
        <v>57</v>
      </c>
    </row>
    <row r="103" spans="1:49">
      <c r="A103" s="557"/>
      <c r="B103" s="40">
        <v>6</v>
      </c>
      <c r="C103" s="41" t="s">
        <v>434</v>
      </c>
      <c r="D103" s="40">
        <v>2018</v>
      </c>
      <c r="E103" s="27">
        <v>10985.13</v>
      </c>
      <c r="F103" s="42" t="s">
        <v>57</v>
      </c>
    </row>
    <row r="104" spans="1:49" ht="26.25" thickBot="1">
      <c r="A104" s="558"/>
      <c r="B104" s="64">
        <v>7</v>
      </c>
      <c r="C104" s="65" t="s">
        <v>435</v>
      </c>
      <c r="D104" s="64">
        <v>2018</v>
      </c>
      <c r="E104" s="66">
        <v>14836.95</v>
      </c>
      <c r="F104" s="67" t="s">
        <v>57</v>
      </c>
    </row>
    <row r="105" spans="1:49" s="7" customFormat="1" ht="20.100000000000001" customHeight="1">
      <c r="A105" s="559" t="s">
        <v>59</v>
      </c>
      <c r="B105" s="56"/>
      <c r="C105" s="57" t="s">
        <v>436</v>
      </c>
      <c r="D105" s="56"/>
      <c r="E105" s="58">
        <v>230000</v>
      </c>
      <c r="F105" s="62" t="s">
        <v>437</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row>
    <row r="106" spans="1:49" ht="20.100000000000001" customHeight="1">
      <c r="A106" s="557"/>
      <c r="B106" s="40"/>
      <c r="C106" s="41" t="s">
        <v>438</v>
      </c>
      <c r="D106" s="40"/>
      <c r="E106" s="27">
        <v>137699.85</v>
      </c>
      <c r="F106" s="42" t="s">
        <v>439</v>
      </c>
    </row>
    <row r="107" spans="1:49" ht="20.100000000000001" customHeight="1">
      <c r="A107" s="557"/>
      <c r="B107" s="40"/>
      <c r="C107" s="41" t="s">
        <v>440</v>
      </c>
      <c r="D107" s="40"/>
      <c r="E107" s="27">
        <v>807040.84</v>
      </c>
      <c r="F107" s="42" t="s">
        <v>441</v>
      </c>
    </row>
    <row r="108" spans="1:49" ht="20.100000000000001" customHeight="1">
      <c r="A108" s="557"/>
      <c r="B108" s="40"/>
      <c r="C108" s="41" t="s">
        <v>442</v>
      </c>
      <c r="D108" s="40"/>
      <c r="E108" s="27">
        <v>323399.24</v>
      </c>
      <c r="F108" s="42" t="s">
        <v>441</v>
      </c>
    </row>
    <row r="109" spans="1:49" ht="20.100000000000001" customHeight="1">
      <c r="A109" s="557"/>
      <c r="B109" s="40"/>
      <c r="C109" s="41" t="s">
        <v>443</v>
      </c>
      <c r="D109" s="40"/>
      <c r="E109" s="27">
        <v>56745.15</v>
      </c>
      <c r="F109" s="42" t="s">
        <v>444</v>
      </c>
    </row>
    <row r="110" spans="1:49" ht="20.100000000000001" customHeight="1">
      <c r="A110" s="557"/>
      <c r="B110" s="40"/>
      <c r="C110" s="41" t="s">
        <v>445</v>
      </c>
      <c r="D110" s="40"/>
      <c r="E110" s="27">
        <v>47010.51</v>
      </c>
      <c r="F110" s="42" t="s">
        <v>444</v>
      </c>
    </row>
    <row r="111" spans="1:49" ht="20.100000000000001" customHeight="1">
      <c r="A111" s="557"/>
      <c r="B111" s="40"/>
      <c r="C111" s="41" t="s">
        <v>446</v>
      </c>
      <c r="D111" s="40"/>
      <c r="E111" s="27">
        <v>60868.32</v>
      </c>
      <c r="F111" s="42" t="s">
        <v>444</v>
      </c>
    </row>
    <row r="112" spans="1:49" ht="20.100000000000001" customHeight="1">
      <c r="A112" s="557"/>
      <c r="B112" s="40"/>
      <c r="C112" s="41" t="s">
        <v>447</v>
      </c>
      <c r="D112" s="40"/>
      <c r="E112" s="27">
        <v>5200</v>
      </c>
      <c r="F112" s="42" t="s">
        <v>444</v>
      </c>
    </row>
    <row r="113" spans="1:49" ht="20.100000000000001" customHeight="1">
      <c r="A113" s="557"/>
      <c r="B113" s="40"/>
      <c r="C113" s="41" t="s">
        <v>448</v>
      </c>
      <c r="D113" s="40"/>
      <c r="E113" s="27">
        <v>59044.2</v>
      </c>
      <c r="F113" s="42" t="s">
        <v>444</v>
      </c>
    </row>
    <row r="114" spans="1:49" ht="20.100000000000001" customHeight="1">
      <c r="A114" s="557"/>
      <c r="B114" s="40"/>
      <c r="C114" s="41" t="s">
        <v>449</v>
      </c>
      <c r="D114" s="40"/>
      <c r="E114" s="27">
        <v>5082.17</v>
      </c>
      <c r="F114" s="42" t="s">
        <v>450</v>
      </c>
    </row>
    <row r="115" spans="1:49" s="8" customFormat="1" ht="20.100000000000001" customHeight="1" thickBot="1">
      <c r="A115" s="558"/>
      <c r="B115" s="69"/>
      <c r="C115" s="46" t="s">
        <v>564</v>
      </c>
      <c r="D115" s="45"/>
      <c r="E115" s="52">
        <v>44938.05</v>
      </c>
      <c r="F115" s="63" t="s">
        <v>444</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row>
    <row r="116" spans="1:49" s="7" customFormat="1" ht="22.5" customHeight="1">
      <c r="A116" s="559" t="s">
        <v>63</v>
      </c>
      <c r="B116" s="56">
        <v>1</v>
      </c>
      <c r="C116" s="57" t="s">
        <v>426</v>
      </c>
      <c r="D116" s="56">
        <v>2010</v>
      </c>
      <c r="E116" s="58">
        <v>445400</v>
      </c>
      <c r="F116" s="56" t="s">
        <v>64</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row>
    <row r="117" spans="1:49" ht="24" customHeight="1">
      <c r="A117" s="557"/>
      <c r="B117" s="40">
        <v>2</v>
      </c>
      <c r="C117" s="41" t="s">
        <v>451</v>
      </c>
      <c r="D117" s="40">
        <v>2010</v>
      </c>
      <c r="E117" s="27">
        <v>242995.44</v>
      </c>
      <c r="F117" s="40" t="s">
        <v>64</v>
      </c>
    </row>
    <row r="118" spans="1:49" s="8" customFormat="1" ht="29.25" customHeight="1" thickBot="1">
      <c r="A118" s="557"/>
      <c r="B118" s="64">
        <v>3</v>
      </c>
      <c r="C118" s="65" t="s">
        <v>323</v>
      </c>
      <c r="D118" s="64">
        <v>2010</v>
      </c>
      <c r="E118" s="66">
        <v>998515.02</v>
      </c>
      <c r="F118" s="64" t="s">
        <v>64</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row>
    <row r="119" spans="1:49" ht="24" customHeight="1">
      <c r="A119" s="562" t="s">
        <v>452</v>
      </c>
      <c r="B119" s="56">
        <v>1</v>
      </c>
      <c r="C119" s="57" t="s">
        <v>453</v>
      </c>
      <c r="D119" s="56">
        <v>2019</v>
      </c>
      <c r="E119" s="58">
        <v>879720.19</v>
      </c>
      <c r="F119" s="62" t="s">
        <v>454</v>
      </c>
    </row>
    <row r="120" spans="1:49" ht="28.5" customHeight="1">
      <c r="A120" s="563"/>
      <c r="B120" s="40">
        <v>2</v>
      </c>
      <c r="C120" s="41" t="s">
        <v>436</v>
      </c>
      <c r="D120" s="40">
        <v>2019</v>
      </c>
      <c r="E120" s="27">
        <v>108000.58</v>
      </c>
      <c r="F120" s="42" t="s">
        <v>454</v>
      </c>
    </row>
    <row r="121" spans="1:49" ht="23.45" customHeight="1">
      <c r="A121" s="563"/>
      <c r="B121" s="25">
        <v>3</v>
      </c>
      <c r="C121" s="146" t="s">
        <v>565</v>
      </c>
      <c r="D121" s="40">
        <v>2019</v>
      </c>
      <c r="E121" s="145">
        <v>404987.41</v>
      </c>
      <c r="F121" s="42" t="s">
        <v>567</v>
      </c>
    </row>
    <row r="122" spans="1:49" ht="20.25" customHeight="1">
      <c r="A122" s="563"/>
      <c r="B122" s="25">
        <v>4</v>
      </c>
      <c r="C122" s="133" t="s">
        <v>566</v>
      </c>
      <c r="D122" s="133">
        <v>2019</v>
      </c>
      <c r="E122" s="150">
        <v>987720.77</v>
      </c>
      <c r="F122" s="147" t="s">
        <v>568</v>
      </c>
    </row>
    <row r="123" spans="1:49" ht="28.5" customHeight="1" thickBot="1">
      <c r="A123" s="564"/>
      <c r="B123" s="45">
        <v>5</v>
      </c>
      <c r="C123" s="148" t="s">
        <v>304</v>
      </c>
      <c r="D123" s="148">
        <v>2019</v>
      </c>
      <c r="E123" s="151">
        <v>32625.8</v>
      </c>
      <c r="F123" s="149" t="s">
        <v>569</v>
      </c>
    </row>
    <row r="129" spans="5:5">
      <c r="E129" s="13"/>
    </row>
  </sheetData>
  <mergeCells count="11">
    <mergeCell ref="A93:A97"/>
    <mergeCell ref="A98:A104"/>
    <mergeCell ref="A105:A115"/>
    <mergeCell ref="A116:A118"/>
    <mergeCell ref="A119:A123"/>
    <mergeCell ref="A2:A66"/>
    <mergeCell ref="A73:A86"/>
    <mergeCell ref="A67:A69"/>
    <mergeCell ref="A91:A92"/>
    <mergeCell ref="A89:A90"/>
    <mergeCell ref="A70:A71"/>
  </mergeCells>
  <phoneticPr fontId="6"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F11" sqref="F11"/>
    </sheetView>
  </sheetViews>
  <sheetFormatPr defaultColWidth="9.140625" defaultRowHeight="14.25"/>
  <cols>
    <col min="1" max="1" width="9.140625" style="18"/>
    <col min="2" max="2" width="29.42578125" style="18" customWidth="1"/>
    <col min="3" max="3" width="32.42578125" style="18" customWidth="1"/>
    <col min="4" max="4" width="15.7109375" style="18" customWidth="1"/>
    <col min="5" max="16384" width="9.140625" style="18"/>
  </cols>
  <sheetData>
    <row r="1" spans="1:4">
      <c r="A1" s="22" t="s">
        <v>458</v>
      </c>
      <c r="B1" s="22" t="s">
        <v>459</v>
      </c>
      <c r="C1" s="22" t="s">
        <v>460</v>
      </c>
      <c r="D1" s="22" t="s">
        <v>461</v>
      </c>
    </row>
    <row r="2" spans="1:4" ht="28.5" customHeight="1">
      <c r="A2" s="172">
        <v>1</v>
      </c>
      <c r="B2" s="172" t="s">
        <v>186</v>
      </c>
      <c r="C2" s="172" t="s">
        <v>187</v>
      </c>
      <c r="D2" s="173">
        <v>44042.36</v>
      </c>
    </row>
    <row r="3" spans="1:4" ht="25.5" customHeight="1">
      <c r="A3" s="172">
        <v>2</v>
      </c>
      <c r="B3" s="172" t="s">
        <v>462</v>
      </c>
      <c r="C3" s="172" t="s">
        <v>312</v>
      </c>
      <c r="D3" s="173">
        <v>230000</v>
      </c>
    </row>
    <row r="4" spans="1:4" ht="25.5" customHeight="1">
      <c r="A4" s="172">
        <v>3</v>
      </c>
      <c r="B4" s="172" t="s">
        <v>463</v>
      </c>
      <c r="C4" s="172" t="s">
        <v>312</v>
      </c>
      <c r="D4" s="173">
        <v>11200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
  <sheetViews>
    <sheetView topLeftCell="H19" workbookViewId="0">
      <selection activeCell="H7" sqref="H7"/>
    </sheetView>
  </sheetViews>
  <sheetFormatPr defaultRowHeight="15"/>
  <cols>
    <col min="1" max="1" width="9.28515625" bestFit="1" customWidth="1"/>
    <col min="2" max="2" width="19" customWidth="1"/>
    <col min="3" max="3" width="11.85546875" customWidth="1"/>
    <col min="4" max="4" width="11.7109375" bestFit="1" customWidth="1"/>
    <col min="5" max="5" width="16" customWidth="1"/>
    <col min="6" max="6" width="22.140625" customWidth="1"/>
    <col min="7" max="7" width="15.42578125" customWidth="1"/>
    <col min="8" max="8" width="13.85546875" customWidth="1"/>
    <col min="10" max="10" width="16.28515625" customWidth="1"/>
    <col min="11" max="11" width="15.85546875" customWidth="1"/>
    <col min="12" max="12" width="22.42578125" customWidth="1"/>
    <col min="13" max="13" width="9.28515625" bestFit="1" customWidth="1"/>
    <col min="14" max="14" width="12.5703125" style="141" customWidth="1"/>
    <col min="15" max="15" width="9.28515625" bestFit="1" customWidth="1"/>
    <col min="16" max="16" width="14.7109375" style="141" customWidth="1"/>
    <col min="17" max="17" width="13.28515625" style="141" customWidth="1"/>
    <col min="18" max="18" width="9.28515625" bestFit="1" customWidth="1"/>
    <col min="19" max="19" width="15.42578125" customWidth="1"/>
    <col min="20" max="20" width="18.5703125" customWidth="1"/>
    <col min="21" max="21" width="21.5703125" customWidth="1"/>
    <col min="22" max="22" width="19.42578125" customWidth="1"/>
    <col min="23" max="23" width="21.28515625" customWidth="1"/>
    <col min="24" max="56" width="9.140625" style="72"/>
  </cols>
  <sheetData>
    <row r="1" spans="1:56" ht="43.5" customHeight="1">
      <c r="A1" s="565" t="s">
        <v>0</v>
      </c>
      <c r="B1" s="565" t="s">
        <v>115</v>
      </c>
      <c r="C1" s="565"/>
      <c r="D1" s="565"/>
      <c r="E1" s="565" t="s">
        <v>121</v>
      </c>
      <c r="F1" s="565"/>
      <c r="G1" s="565"/>
      <c r="H1" s="565" t="s">
        <v>477</v>
      </c>
      <c r="I1" s="565" t="s">
        <v>478</v>
      </c>
      <c r="J1" s="565" t="s">
        <v>479</v>
      </c>
      <c r="K1" s="565" t="s">
        <v>480</v>
      </c>
      <c r="L1" s="565" t="s">
        <v>481</v>
      </c>
      <c r="M1" s="565" t="s">
        <v>482</v>
      </c>
      <c r="N1" s="567" t="s">
        <v>551</v>
      </c>
      <c r="O1" s="565" t="s">
        <v>483</v>
      </c>
      <c r="P1" s="567" t="s">
        <v>484</v>
      </c>
      <c r="Q1" s="567" t="s">
        <v>485</v>
      </c>
      <c r="R1" s="565" t="s">
        <v>486</v>
      </c>
      <c r="S1" s="565" t="s">
        <v>487</v>
      </c>
      <c r="T1" s="565" t="s">
        <v>488</v>
      </c>
      <c r="U1" s="565" t="s">
        <v>489</v>
      </c>
      <c r="V1" s="565" t="s">
        <v>490</v>
      </c>
      <c r="W1" s="565" t="s">
        <v>727</v>
      </c>
    </row>
    <row r="2" spans="1:56">
      <c r="A2" s="565"/>
      <c r="B2" s="565" t="s">
        <v>491</v>
      </c>
      <c r="C2" s="565" t="s">
        <v>492</v>
      </c>
      <c r="D2" s="565" t="s">
        <v>493</v>
      </c>
      <c r="E2" s="565" t="s">
        <v>491</v>
      </c>
      <c r="F2" s="565" t="s">
        <v>492</v>
      </c>
      <c r="G2" s="565" t="s">
        <v>493</v>
      </c>
      <c r="H2" s="566"/>
      <c r="I2" s="565"/>
      <c r="J2" s="565"/>
      <c r="K2" s="566"/>
      <c r="L2" s="565"/>
      <c r="M2" s="565"/>
      <c r="N2" s="567"/>
      <c r="O2" s="565"/>
      <c r="P2" s="567"/>
      <c r="Q2" s="567"/>
      <c r="R2" s="565"/>
      <c r="S2" s="565"/>
      <c r="T2" s="565"/>
      <c r="U2" s="565"/>
      <c r="V2" s="565"/>
      <c r="W2" s="565"/>
    </row>
    <row r="3" spans="1:56" ht="25.5" customHeight="1">
      <c r="A3" s="565"/>
      <c r="B3" s="565"/>
      <c r="C3" s="565"/>
      <c r="D3" s="565"/>
      <c r="E3" s="565"/>
      <c r="F3" s="565"/>
      <c r="G3" s="565"/>
      <c r="H3" s="566"/>
      <c r="I3" s="565"/>
      <c r="J3" s="565"/>
      <c r="K3" s="566"/>
      <c r="L3" s="565"/>
      <c r="M3" s="565"/>
      <c r="N3" s="567"/>
      <c r="O3" s="565"/>
      <c r="P3" s="567"/>
      <c r="Q3" s="567"/>
      <c r="R3" s="565"/>
      <c r="S3" s="565"/>
      <c r="T3" s="565"/>
      <c r="U3" s="565"/>
      <c r="V3" s="565"/>
      <c r="W3" s="565"/>
    </row>
    <row r="4" spans="1:56" s="72" customFormat="1" ht="25.5">
      <c r="A4" s="128">
        <v>1</v>
      </c>
      <c r="B4" s="129" t="s">
        <v>119</v>
      </c>
      <c r="C4" s="129" t="s">
        <v>494</v>
      </c>
      <c r="D4" s="128">
        <v>570791282</v>
      </c>
      <c r="E4" s="129" t="s">
        <v>495</v>
      </c>
      <c r="F4" s="129" t="s">
        <v>39</v>
      </c>
      <c r="G4" s="128">
        <v>301612180</v>
      </c>
      <c r="H4" s="128" t="s">
        <v>496</v>
      </c>
      <c r="I4" s="128" t="s">
        <v>497</v>
      </c>
      <c r="J4" s="128" t="s">
        <v>498</v>
      </c>
      <c r="K4" s="130">
        <v>28356</v>
      </c>
      <c r="L4" s="128" t="s">
        <v>499</v>
      </c>
      <c r="M4" s="128">
        <v>1977</v>
      </c>
      <c r="N4" s="138">
        <v>3120</v>
      </c>
      <c r="O4" s="128">
        <v>38</v>
      </c>
      <c r="P4" s="138">
        <v>10500</v>
      </c>
      <c r="Q4" s="138">
        <v>2955</v>
      </c>
      <c r="R4" s="128">
        <v>1</v>
      </c>
      <c r="S4" s="128" t="s">
        <v>15</v>
      </c>
      <c r="T4" s="130">
        <v>44927</v>
      </c>
      <c r="U4" s="130">
        <v>45291</v>
      </c>
      <c r="V4" s="128" t="s">
        <v>15</v>
      </c>
      <c r="W4" s="128" t="s">
        <v>728</v>
      </c>
    </row>
    <row r="5" spans="1:56" s="72" customFormat="1" ht="25.5">
      <c r="A5" s="128">
        <v>2</v>
      </c>
      <c r="B5" s="129" t="s">
        <v>119</v>
      </c>
      <c r="C5" s="129" t="s">
        <v>494</v>
      </c>
      <c r="D5" s="128">
        <v>570791282</v>
      </c>
      <c r="E5" s="129" t="s">
        <v>495</v>
      </c>
      <c r="F5" s="129" t="s">
        <v>39</v>
      </c>
      <c r="G5" s="128">
        <v>301612180</v>
      </c>
      <c r="H5" s="128" t="s">
        <v>500</v>
      </c>
      <c r="I5" s="128" t="s">
        <v>501</v>
      </c>
      <c r="J5" s="128" t="s">
        <v>502</v>
      </c>
      <c r="K5" s="130">
        <v>40114</v>
      </c>
      <c r="L5" s="128" t="s">
        <v>499</v>
      </c>
      <c r="M5" s="128">
        <v>2008</v>
      </c>
      <c r="N5" s="138">
        <v>1649</v>
      </c>
      <c r="O5" s="128">
        <v>24</v>
      </c>
      <c r="P5" s="138">
        <v>2300</v>
      </c>
      <c r="Q5" s="138">
        <v>2300</v>
      </c>
      <c r="R5" s="128">
        <v>1</v>
      </c>
      <c r="S5" s="128" t="s">
        <v>15</v>
      </c>
      <c r="T5" s="130">
        <v>44862</v>
      </c>
      <c r="U5" s="130">
        <v>45226</v>
      </c>
      <c r="V5" s="128" t="s">
        <v>15</v>
      </c>
      <c r="W5" s="128" t="s">
        <v>728</v>
      </c>
    </row>
    <row r="6" spans="1:56" ht="25.5">
      <c r="A6" s="128">
        <v>3</v>
      </c>
      <c r="B6" s="129" t="s">
        <v>119</v>
      </c>
      <c r="C6" s="129" t="s">
        <v>494</v>
      </c>
      <c r="D6" s="128">
        <v>570791282</v>
      </c>
      <c r="E6" s="129" t="s">
        <v>503</v>
      </c>
      <c r="F6" s="129" t="s">
        <v>494</v>
      </c>
      <c r="G6" s="136" t="s">
        <v>12</v>
      </c>
      <c r="H6" s="128" t="s">
        <v>504</v>
      </c>
      <c r="I6" s="128" t="s">
        <v>505</v>
      </c>
      <c r="J6" s="128" t="s">
        <v>506</v>
      </c>
      <c r="K6" s="130">
        <v>39444</v>
      </c>
      <c r="L6" s="128" t="s">
        <v>507</v>
      </c>
      <c r="M6" s="128">
        <v>2007</v>
      </c>
      <c r="N6" s="138">
        <v>1461</v>
      </c>
      <c r="O6" s="128">
        <v>50</v>
      </c>
      <c r="P6" s="138" t="s">
        <v>15</v>
      </c>
      <c r="Q6" s="138">
        <v>1640</v>
      </c>
      <c r="R6" s="128">
        <v>7</v>
      </c>
      <c r="S6" s="131">
        <v>11000</v>
      </c>
      <c r="T6" s="130">
        <v>44922</v>
      </c>
      <c r="U6" s="130">
        <v>45286</v>
      </c>
      <c r="V6" s="128" t="s">
        <v>508</v>
      </c>
      <c r="W6" s="128" t="s">
        <v>729</v>
      </c>
    </row>
    <row r="7" spans="1:56" s="127" customFormat="1" ht="38.25">
      <c r="A7" s="133">
        <v>4</v>
      </c>
      <c r="B7" s="132" t="s">
        <v>119</v>
      </c>
      <c r="C7" s="132" t="s">
        <v>494</v>
      </c>
      <c r="D7" s="133">
        <v>570791282</v>
      </c>
      <c r="E7" s="132" t="s">
        <v>509</v>
      </c>
      <c r="F7" s="132" t="s">
        <v>510</v>
      </c>
      <c r="G7" s="133">
        <v>570886947</v>
      </c>
      <c r="H7" s="133" t="s">
        <v>511</v>
      </c>
      <c r="I7" s="133" t="s">
        <v>512</v>
      </c>
      <c r="J7" s="133" t="s">
        <v>513</v>
      </c>
      <c r="K7" s="130">
        <v>42368</v>
      </c>
      <c r="L7" s="128" t="s">
        <v>514</v>
      </c>
      <c r="M7" s="128">
        <v>2015</v>
      </c>
      <c r="N7" s="138">
        <v>6871</v>
      </c>
      <c r="O7" s="128">
        <v>213</v>
      </c>
      <c r="P7" s="138" t="s">
        <v>15</v>
      </c>
      <c r="Q7" s="138">
        <v>18000</v>
      </c>
      <c r="R7" s="128">
        <v>6</v>
      </c>
      <c r="S7" s="131">
        <v>574740</v>
      </c>
      <c r="T7" s="130">
        <v>44925</v>
      </c>
      <c r="U7" s="130">
        <v>45289</v>
      </c>
      <c r="V7" s="128" t="s">
        <v>508</v>
      </c>
      <c r="W7" s="128" t="s">
        <v>730</v>
      </c>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row>
    <row r="8" spans="1:56" s="125" customFormat="1" ht="51">
      <c r="A8" s="133">
        <v>5</v>
      </c>
      <c r="B8" s="132" t="s">
        <v>119</v>
      </c>
      <c r="C8" s="132" t="s">
        <v>494</v>
      </c>
      <c r="D8" s="133">
        <v>570791282</v>
      </c>
      <c r="E8" s="132" t="s">
        <v>515</v>
      </c>
      <c r="F8" s="132" t="s">
        <v>516</v>
      </c>
      <c r="G8" s="133">
        <v>570544997</v>
      </c>
      <c r="H8" s="133" t="s">
        <v>517</v>
      </c>
      <c r="I8" s="133" t="s">
        <v>518</v>
      </c>
      <c r="J8" s="133" t="s">
        <v>519</v>
      </c>
      <c r="K8" s="130">
        <v>41934</v>
      </c>
      <c r="L8" s="128" t="s">
        <v>520</v>
      </c>
      <c r="M8" s="128">
        <v>2014</v>
      </c>
      <c r="N8" s="138">
        <v>2488</v>
      </c>
      <c r="O8" s="128">
        <v>100</v>
      </c>
      <c r="P8" s="138">
        <v>1187</v>
      </c>
      <c r="Q8" s="138">
        <v>3500</v>
      </c>
      <c r="R8" s="128">
        <v>3</v>
      </c>
      <c r="S8" s="131">
        <v>73000</v>
      </c>
      <c r="T8" s="130">
        <v>44856</v>
      </c>
      <c r="U8" s="130">
        <v>45220</v>
      </c>
      <c r="V8" s="128" t="s">
        <v>15</v>
      </c>
      <c r="W8" s="128" t="s">
        <v>730</v>
      </c>
    </row>
    <row r="9" spans="1:56" s="71" customFormat="1" ht="25.5">
      <c r="A9" s="128">
        <v>6</v>
      </c>
      <c r="B9" s="129" t="s">
        <v>119</v>
      </c>
      <c r="C9" s="129" t="s">
        <v>494</v>
      </c>
      <c r="D9" s="128">
        <v>570791282</v>
      </c>
      <c r="E9" s="129" t="s">
        <v>495</v>
      </c>
      <c r="F9" s="129" t="s">
        <v>39</v>
      </c>
      <c r="G9" s="128">
        <v>301612180</v>
      </c>
      <c r="H9" s="128" t="s">
        <v>521</v>
      </c>
      <c r="I9" s="128" t="s">
        <v>522</v>
      </c>
      <c r="J9" s="128" t="s">
        <v>523</v>
      </c>
      <c r="K9" s="130">
        <v>42682</v>
      </c>
      <c r="L9" s="128" t="s">
        <v>520</v>
      </c>
      <c r="M9" s="128">
        <v>2016</v>
      </c>
      <c r="N9" s="138">
        <v>1560</v>
      </c>
      <c r="O9" s="128">
        <v>73</v>
      </c>
      <c r="P9" s="138">
        <v>651</v>
      </c>
      <c r="Q9" s="138">
        <v>1960</v>
      </c>
      <c r="R9" s="128">
        <v>3</v>
      </c>
      <c r="S9" s="131">
        <v>40600</v>
      </c>
      <c r="T9" s="130">
        <v>44702</v>
      </c>
      <c r="U9" s="130">
        <v>45066</v>
      </c>
      <c r="V9" s="135"/>
      <c r="W9" s="128" t="s">
        <v>730</v>
      </c>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row>
    <row r="10" spans="1:56" s="71" customFormat="1" ht="25.5">
      <c r="A10" s="128">
        <v>7</v>
      </c>
      <c r="B10" s="129" t="s">
        <v>119</v>
      </c>
      <c r="C10" s="129" t="s">
        <v>494</v>
      </c>
      <c r="D10" s="128">
        <v>570791282</v>
      </c>
      <c r="E10" s="129" t="s">
        <v>495</v>
      </c>
      <c r="F10" s="129" t="s">
        <v>39</v>
      </c>
      <c r="G10" s="128">
        <v>301612180</v>
      </c>
      <c r="H10" s="128" t="s">
        <v>524</v>
      </c>
      <c r="I10" s="128" t="s">
        <v>525</v>
      </c>
      <c r="J10" s="128" t="s">
        <v>526</v>
      </c>
      <c r="K10" s="128">
        <v>2016</v>
      </c>
      <c r="L10" s="128" t="s">
        <v>527</v>
      </c>
      <c r="M10" s="128">
        <v>2016</v>
      </c>
      <c r="N10" s="138" t="s">
        <v>15</v>
      </c>
      <c r="O10" s="128" t="s">
        <v>15</v>
      </c>
      <c r="P10" s="138">
        <v>5778</v>
      </c>
      <c r="Q10" s="138">
        <v>8120</v>
      </c>
      <c r="R10" s="128" t="s">
        <v>15</v>
      </c>
      <c r="S10" s="131">
        <v>20325</v>
      </c>
      <c r="T10" s="130">
        <v>44630</v>
      </c>
      <c r="U10" s="130">
        <v>44994</v>
      </c>
      <c r="V10" s="135"/>
      <c r="W10" s="128" t="s">
        <v>732</v>
      </c>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row>
    <row r="11" spans="1:56" ht="38.25">
      <c r="A11" s="128">
        <v>8</v>
      </c>
      <c r="B11" s="129" t="s">
        <v>119</v>
      </c>
      <c r="C11" s="129" t="s">
        <v>494</v>
      </c>
      <c r="D11" s="128">
        <v>570791282</v>
      </c>
      <c r="E11" s="129" t="s">
        <v>509</v>
      </c>
      <c r="F11" s="132" t="s">
        <v>510</v>
      </c>
      <c r="G11" s="133">
        <v>570886947</v>
      </c>
      <c r="H11" s="128" t="s">
        <v>528</v>
      </c>
      <c r="I11" s="128" t="s">
        <v>529</v>
      </c>
      <c r="J11" s="128" t="s">
        <v>530</v>
      </c>
      <c r="K11" s="130">
        <v>43439</v>
      </c>
      <c r="L11" s="128" t="s">
        <v>531</v>
      </c>
      <c r="M11" s="128">
        <v>2018</v>
      </c>
      <c r="N11" s="138" t="s">
        <v>15</v>
      </c>
      <c r="O11" s="128" t="s">
        <v>15</v>
      </c>
      <c r="P11" s="138">
        <v>992</v>
      </c>
      <c r="Q11" s="138" t="s">
        <v>15</v>
      </c>
      <c r="R11" s="128" t="s">
        <v>15</v>
      </c>
      <c r="S11" s="131">
        <v>18348</v>
      </c>
      <c r="T11" s="130">
        <v>44900</v>
      </c>
      <c r="U11" s="130">
        <v>45264</v>
      </c>
      <c r="V11" s="128" t="s">
        <v>15</v>
      </c>
      <c r="W11" s="128" t="s">
        <v>732</v>
      </c>
    </row>
    <row r="12" spans="1:56" s="71" customFormat="1" ht="25.5">
      <c r="A12" s="128">
        <v>9</v>
      </c>
      <c r="B12" s="129" t="s">
        <v>119</v>
      </c>
      <c r="C12" s="129" t="s">
        <v>494</v>
      </c>
      <c r="D12" s="128">
        <v>570791282</v>
      </c>
      <c r="E12" s="129" t="s">
        <v>532</v>
      </c>
      <c r="F12" s="129" t="s">
        <v>533</v>
      </c>
      <c r="G12" s="136" t="s">
        <v>61</v>
      </c>
      <c r="H12" s="128" t="s">
        <v>534</v>
      </c>
      <c r="I12" s="128" t="s">
        <v>535</v>
      </c>
      <c r="J12" s="128" t="s">
        <v>536</v>
      </c>
      <c r="K12" s="130">
        <v>43796</v>
      </c>
      <c r="L12" s="128" t="s">
        <v>507</v>
      </c>
      <c r="M12" s="128">
        <v>2019</v>
      </c>
      <c r="N12" s="138">
        <v>1995</v>
      </c>
      <c r="O12" s="128">
        <v>95.6</v>
      </c>
      <c r="P12" s="138" t="s">
        <v>15</v>
      </c>
      <c r="Q12" s="138">
        <v>3500</v>
      </c>
      <c r="R12" s="128">
        <v>9</v>
      </c>
      <c r="S12" s="131">
        <v>163625</v>
      </c>
      <c r="T12" s="130">
        <v>44892</v>
      </c>
      <c r="U12" s="130">
        <v>45256</v>
      </c>
      <c r="V12" s="128" t="s">
        <v>537</v>
      </c>
      <c r="W12" s="128" t="s">
        <v>729</v>
      </c>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row>
    <row r="13" spans="1:56" s="71" customFormat="1" ht="25.5">
      <c r="A13" s="128">
        <v>10</v>
      </c>
      <c r="B13" s="129" t="s">
        <v>119</v>
      </c>
      <c r="C13" s="129" t="s">
        <v>494</v>
      </c>
      <c r="D13" s="128">
        <v>570791282</v>
      </c>
      <c r="E13" s="129" t="s">
        <v>532</v>
      </c>
      <c r="F13" s="129" t="s">
        <v>533</v>
      </c>
      <c r="G13" s="136" t="s">
        <v>61</v>
      </c>
      <c r="H13" s="128" t="s">
        <v>538</v>
      </c>
      <c r="I13" s="128" t="s">
        <v>535</v>
      </c>
      <c r="J13" s="128" t="s">
        <v>536</v>
      </c>
      <c r="K13" s="130">
        <v>43796</v>
      </c>
      <c r="L13" s="128" t="s">
        <v>507</v>
      </c>
      <c r="M13" s="128">
        <v>2019</v>
      </c>
      <c r="N13" s="138">
        <v>1995</v>
      </c>
      <c r="O13" s="128">
        <v>95.6</v>
      </c>
      <c r="P13" s="138" t="s">
        <v>15</v>
      </c>
      <c r="Q13" s="138">
        <v>3500</v>
      </c>
      <c r="R13" s="128">
        <v>9</v>
      </c>
      <c r="S13" s="131">
        <v>163625</v>
      </c>
      <c r="T13" s="130">
        <v>44892</v>
      </c>
      <c r="U13" s="130">
        <v>45256</v>
      </c>
      <c r="V13" s="128" t="s">
        <v>537</v>
      </c>
      <c r="W13" s="128" t="s">
        <v>729</v>
      </c>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row>
    <row r="14" spans="1:56" s="71" customFormat="1" ht="25.5">
      <c r="A14" s="128">
        <v>11</v>
      </c>
      <c r="B14" s="129" t="s">
        <v>539</v>
      </c>
      <c r="C14" s="129" t="s">
        <v>216</v>
      </c>
      <c r="D14" s="136" t="s">
        <v>26</v>
      </c>
      <c r="E14" s="129" t="s">
        <v>539</v>
      </c>
      <c r="F14" s="129" t="s">
        <v>216</v>
      </c>
      <c r="G14" s="136" t="s">
        <v>26</v>
      </c>
      <c r="H14" s="128" t="s">
        <v>540</v>
      </c>
      <c r="I14" s="128" t="s">
        <v>541</v>
      </c>
      <c r="J14" s="128" t="s">
        <v>542</v>
      </c>
      <c r="K14" s="130">
        <v>42878</v>
      </c>
      <c r="L14" s="128" t="s">
        <v>543</v>
      </c>
      <c r="M14" s="128">
        <v>2017</v>
      </c>
      <c r="N14" s="138" t="s">
        <v>15</v>
      </c>
      <c r="O14" s="128" t="s">
        <v>15</v>
      </c>
      <c r="P14" s="138">
        <v>605</v>
      </c>
      <c r="Q14" s="138">
        <v>750</v>
      </c>
      <c r="R14" s="128" t="s">
        <v>15</v>
      </c>
      <c r="S14" s="128" t="s">
        <v>15</v>
      </c>
      <c r="T14" s="130">
        <v>44704</v>
      </c>
      <c r="U14" s="130">
        <v>45068</v>
      </c>
      <c r="V14" s="128"/>
      <c r="W14" s="128" t="s">
        <v>731</v>
      </c>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row>
    <row r="15" spans="1:56" s="71" customFormat="1" ht="38.25">
      <c r="A15" s="128">
        <v>12</v>
      </c>
      <c r="B15" s="132" t="s">
        <v>119</v>
      </c>
      <c r="C15" s="132" t="s">
        <v>494</v>
      </c>
      <c r="D15" s="133">
        <v>570791282</v>
      </c>
      <c r="E15" s="132" t="s">
        <v>509</v>
      </c>
      <c r="F15" s="132" t="s">
        <v>510</v>
      </c>
      <c r="G15" s="133">
        <v>570886947</v>
      </c>
      <c r="H15" s="128" t="s">
        <v>544</v>
      </c>
      <c r="I15" s="128" t="s">
        <v>545</v>
      </c>
      <c r="J15" s="128" t="s">
        <v>546</v>
      </c>
      <c r="K15" s="130">
        <v>38811</v>
      </c>
      <c r="L15" s="129" t="s">
        <v>547</v>
      </c>
      <c r="M15" s="128">
        <v>2006</v>
      </c>
      <c r="N15" s="138">
        <v>5480</v>
      </c>
      <c r="O15" s="128">
        <v>162</v>
      </c>
      <c r="P15" s="138" t="s">
        <v>15</v>
      </c>
      <c r="Q15" s="138">
        <v>12000</v>
      </c>
      <c r="R15" s="128">
        <v>3</v>
      </c>
      <c r="S15" s="131">
        <v>847965</v>
      </c>
      <c r="T15" s="130">
        <v>44750</v>
      </c>
      <c r="U15" s="130">
        <v>45114</v>
      </c>
      <c r="V15" s="128" t="s">
        <v>537</v>
      </c>
      <c r="W15" s="128" t="s">
        <v>730</v>
      </c>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row>
    <row r="16" spans="1:56" s="5" customFormat="1" ht="25.5">
      <c r="A16" s="128">
        <v>13</v>
      </c>
      <c r="B16" s="132" t="s">
        <v>119</v>
      </c>
      <c r="C16" s="132" t="s">
        <v>494</v>
      </c>
      <c r="D16" s="133">
        <v>570791283</v>
      </c>
      <c r="E16" s="129" t="s">
        <v>495</v>
      </c>
      <c r="F16" s="129" t="s">
        <v>39</v>
      </c>
      <c r="G16" s="128">
        <v>301612180</v>
      </c>
      <c r="H16" s="128" t="s">
        <v>548</v>
      </c>
      <c r="I16" s="128" t="s">
        <v>549</v>
      </c>
      <c r="J16" s="128" t="s">
        <v>550</v>
      </c>
      <c r="K16" s="130">
        <v>44915</v>
      </c>
      <c r="L16" s="128" t="s">
        <v>543</v>
      </c>
      <c r="M16" s="128">
        <v>2022</v>
      </c>
      <c r="N16" s="139" t="s">
        <v>15</v>
      </c>
      <c r="O16" s="134" t="s">
        <v>15</v>
      </c>
      <c r="P16" s="138">
        <v>750</v>
      </c>
      <c r="Q16" s="138">
        <v>490</v>
      </c>
      <c r="R16" s="128">
        <v>0</v>
      </c>
      <c r="S16" s="131">
        <v>6320</v>
      </c>
      <c r="T16" s="130">
        <v>44915</v>
      </c>
      <c r="U16" s="130">
        <v>45279</v>
      </c>
      <c r="V16" s="128" t="s">
        <v>15</v>
      </c>
      <c r="W16" s="128" t="s">
        <v>732</v>
      </c>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137"/>
      <c r="AZ16" s="180"/>
      <c r="BA16" s="180"/>
      <c r="BB16" s="180"/>
      <c r="BC16" s="180"/>
      <c r="BD16" s="180"/>
    </row>
    <row r="17" spans="14:56" s="126" customFormat="1" ht="15.75">
      <c r="N17" s="140"/>
      <c r="P17" s="140"/>
      <c r="Q17" s="140"/>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row>
  </sheetData>
  <mergeCells count="25">
    <mergeCell ref="A1:A3"/>
    <mergeCell ref="B1:D1"/>
    <mergeCell ref="E1:G1"/>
    <mergeCell ref="H1:H3"/>
    <mergeCell ref="I1:I3"/>
    <mergeCell ref="B2:B3"/>
    <mergeCell ref="C2:C3"/>
    <mergeCell ref="D2:D3"/>
    <mergeCell ref="E2:E3"/>
    <mergeCell ref="F2:F3"/>
    <mergeCell ref="G2:G3"/>
    <mergeCell ref="W1:W3"/>
    <mergeCell ref="O1:O3"/>
    <mergeCell ref="J1:J3"/>
    <mergeCell ref="K1:K3"/>
    <mergeCell ref="L1:L3"/>
    <mergeCell ref="M1:M3"/>
    <mergeCell ref="N1:N3"/>
    <mergeCell ref="U1:U3"/>
    <mergeCell ref="V1:V3"/>
    <mergeCell ref="P1:P3"/>
    <mergeCell ref="Q1:Q3"/>
    <mergeCell ref="R1:R3"/>
    <mergeCell ref="S1:S3"/>
    <mergeCell ref="T1:T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0" workbookViewId="0">
      <selection activeCell="N22" sqref="N22"/>
    </sheetView>
  </sheetViews>
  <sheetFormatPr defaultRowHeight="15"/>
  <cols>
    <col min="1" max="1" width="15.140625" customWidth="1"/>
    <col min="2" max="2" width="15.42578125" customWidth="1"/>
    <col min="3" max="3" width="14.42578125" customWidth="1"/>
    <col min="4" max="4" width="12.42578125" customWidth="1"/>
    <col min="5" max="5" width="11.28515625" customWidth="1"/>
    <col min="6" max="6" width="14.42578125" customWidth="1"/>
    <col min="7" max="7" width="16.140625" customWidth="1"/>
    <col min="8" max="8" width="9.85546875" bestFit="1" customWidth="1"/>
    <col min="11" max="11" width="13.42578125" customWidth="1"/>
    <col min="12" max="12" width="14.5703125" customWidth="1"/>
    <col min="13" max="13" width="16.5703125" customWidth="1"/>
    <col min="14" max="14" width="19.5703125" customWidth="1"/>
  </cols>
  <sheetData>
    <row r="1" spans="1:15" ht="39.75" customHeight="1" thickBot="1">
      <c r="A1" s="574" t="s">
        <v>655</v>
      </c>
      <c r="B1" s="575"/>
      <c r="C1" s="575"/>
      <c r="D1" s="575"/>
      <c r="E1" s="575"/>
      <c r="F1" s="575"/>
      <c r="G1" s="575"/>
      <c r="H1" s="575"/>
      <c r="I1" s="575"/>
      <c r="J1" s="575"/>
      <c r="K1" s="575"/>
      <c r="L1" s="575"/>
      <c r="M1" s="575"/>
      <c r="N1" s="575"/>
      <c r="O1" s="576"/>
    </row>
    <row r="2" spans="1:15" ht="15.75" thickBot="1">
      <c r="A2" s="577" t="s">
        <v>552</v>
      </c>
      <c r="B2" s="577"/>
      <c r="C2" s="577"/>
      <c r="D2" s="577"/>
      <c r="E2" s="577"/>
      <c r="F2" s="577"/>
      <c r="G2" s="577"/>
      <c r="H2" s="577"/>
      <c r="I2" s="577"/>
      <c r="J2" s="577"/>
      <c r="K2" s="577"/>
      <c r="L2" s="577"/>
      <c r="M2" s="577"/>
      <c r="N2" s="577"/>
      <c r="O2" s="577"/>
    </row>
    <row r="3" spans="1:15" ht="47.25" customHeight="1">
      <c r="A3" s="578" t="s">
        <v>654</v>
      </c>
      <c r="B3" s="579"/>
      <c r="C3" s="579"/>
      <c r="D3" s="579"/>
      <c r="E3" s="580"/>
      <c r="F3" s="578" t="s">
        <v>553</v>
      </c>
      <c r="G3" s="579"/>
      <c r="H3" s="579"/>
      <c r="I3" s="579"/>
      <c r="J3" s="580"/>
      <c r="K3" s="571" t="s">
        <v>554</v>
      </c>
      <c r="L3" s="572"/>
      <c r="M3" s="572"/>
      <c r="N3" s="572"/>
      <c r="O3" s="573"/>
    </row>
    <row r="4" spans="1:15" ht="30.75" thickBot="1">
      <c r="A4" s="390" t="s">
        <v>555</v>
      </c>
      <c r="B4" s="391" t="s">
        <v>556</v>
      </c>
      <c r="C4" s="392" t="s">
        <v>557</v>
      </c>
      <c r="D4" s="392" t="s">
        <v>558</v>
      </c>
      <c r="E4" s="393" t="s">
        <v>559</v>
      </c>
      <c r="F4" s="390" t="s">
        <v>555</v>
      </c>
      <c r="G4" s="391" t="s">
        <v>556</v>
      </c>
      <c r="H4" s="392" t="s">
        <v>557</v>
      </c>
      <c r="I4" s="392" t="s">
        <v>558</v>
      </c>
      <c r="J4" s="393" t="s">
        <v>559</v>
      </c>
      <c r="K4" s="390" t="s">
        <v>555</v>
      </c>
      <c r="L4" s="391" t="s">
        <v>556</v>
      </c>
      <c r="M4" s="391" t="s">
        <v>557</v>
      </c>
      <c r="N4" s="392" t="s">
        <v>558</v>
      </c>
      <c r="O4" s="393" t="s">
        <v>559</v>
      </c>
    </row>
    <row r="5" spans="1:15">
      <c r="A5" s="395">
        <v>2019</v>
      </c>
      <c r="B5" s="396">
        <f>5606+1104+420+1554+3879+2153+1554+250</f>
        <v>16520</v>
      </c>
      <c r="C5" s="397">
        <v>8</v>
      </c>
      <c r="D5" s="396">
        <v>0</v>
      </c>
      <c r="E5" s="398">
        <v>0</v>
      </c>
      <c r="F5" s="395">
        <v>2019</v>
      </c>
      <c r="G5" s="396">
        <f>40521+857+534.5</f>
        <v>41912.5</v>
      </c>
      <c r="H5" s="397">
        <v>3</v>
      </c>
      <c r="I5" s="396">
        <v>0</v>
      </c>
      <c r="J5" s="398">
        <v>0</v>
      </c>
      <c r="K5" s="395">
        <v>2019</v>
      </c>
      <c r="L5" s="396">
        <f>300+300</f>
        <v>600</v>
      </c>
      <c r="M5" s="397">
        <v>2</v>
      </c>
      <c r="N5" s="396">
        <v>0</v>
      </c>
      <c r="O5" s="398">
        <v>0</v>
      </c>
    </row>
    <row r="6" spans="1:15">
      <c r="A6" s="399">
        <v>2020</v>
      </c>
      <c r="B6" s="400">
        <f>689.57+5552.75+204.66+1519+4105.16+910.83+556.17+349.37+208.5+1622.97+4203.67+966.84+6728</f>
        <v>27617.49</v>
      </c>
      <c r="C6" s="205">
        <v>13</v>
      </c>
      <c r="D6" s="400">
        <v>0</v>
      </c>
      <c r="E6" s="401">
        <v>0</v>
      </c>
      <c r="F6" s="399">
        <v>2020</v>
      </c>
      <c r="G6" s="400">
        <v>11131</v>
      </c>
      <c r="H6" s="205">
        <v>1</v>
      </c>
      <c r="I6" s="400">
        <v>0</v>
      </c>
      <c r="J6" s="401">
        <v>0</v>
      </c>
      <c r="K6" s="399">
        <v>2020</v>
      </c>
      <c r="L6" s="400">
        <f>195.47+1800+1200+757</f>
        <v>3952.4700000000003</v>
      </c>
      <c r="M6" s="205">
        <v>4</v>
      </c>
      <c r="N6" s="400">
        <v>0</v>
      </c>
      <c r="O6" s="401">
        <v>0</v>
      </c>
    </row>
    <row r="7" spans="1:15">
      <c r="A7" s="402">
        <v>2021</v>
      </c>
      <c r="B7" s="403">
        <f>3052.72+506+2200+530+1820.39+500+8273.54+427.89+3529.38+152.3+7760.12+1305.85+910.48+811.76+7.7+4747.7+2000+10742.05+4902.34+1000+640.12+734.13+6882.79+1367.05+1030+100+4106.16</f>
        <v>70040.47</v>
      </c>
      <c r="C7" s="404">
        <v>27</v>
      </c>
      <c r="D7" s="403">
        <v>0</v>
      </c>
      <c r="E7" s="405">
        <v>0</v>
      </c>
      <c r="F7" s="399">
        <v>2021</v>
      </c>
      <c r="G7" s="400">
        <v>0</v>
      </c>
      <c r="H7" s="205">
        <v>0</v>
      </c>
      <c r="I7" s="400">
        <v>0</v>
      </c>
      <c r="J7" s="401">
        <v>0</v>
      </c>
      <c r="K7" s="402">
        <v>2021</v>
      </c>
      <c r="L7" s="403">
        <f>1800+1200+1588.47+7600+539.84+1849</f>
        <v>14577.310000000001</v>
      </c>
      <c r="M7" s="404">
        <v>6</v>
      </c>
      <c r="N7" s="403">
        <v>0</v>
      </c>
      <c r="O7" s="405">
        <v>0</v>
      </c>
    </row>
    <row r="8" spans="1:15">
      <c r="A8" s="399" t="s">
        <v>708</v>
      </c>
      <c r="B8" s="406">
        <f>12092.44+500+1601.08+118.12+1794.26+661.54+2970.95+1137.23+46615.83+3225.94+22750+892.55+1369+4767.48+9043.65+4068.55+6644.61+10328+788+2435.25+2562.84+511.68+615+1000+3547.31+4253.33+1060+1943.4+1365.68+101.88+404788.78+1424.05+2091+4057.39+848.33+2658.65+7778.39+2705.53+13505.9</f>
        <v>590623.62000000011</v>
      </c>
      <c r="C8" s="205">
        <v>39</v>
      </c>
      <c r="D8" s="406">
        <f>2158+3603</f>
        <v>5761</v>
      </c>
      <c r="E8" s="401">
        <v>2</v>
      </c>
      <c r="F8" s="399">
        <v>2022</v>
      </c>
      <c r="G8" s="406">
        <f>1981.33+7661+3166+600+593.7</f>
        <v>14002.03</v>
      </c>
      <c r="H8" s="205">
        <v>5</v>
      </c>
      <c r="I8" s="406">
        <v>0</v>
      </c>
      <c r="J8" s="401">
        <v>0</v>
      </c>
      <c r="K8" s="399">
        <v>2022</v>
      </c>
      <c r="L8" s="406">
        <f>3000+653.01</f>
        <v>3653.01</v>
      </c>
      <c r="M8" s="205">
        <v>4</v>
      </c>
      <c r="N8" s="406">
        <f>2036.57+3103</f>
        <v>5139.57</v>
      </c>
      <c r="O8" s="401">
        <v>2</v>
      </c>
    </row>
    <row r="9" spans="1:15">
      <c r="A9" s="407"/>
      <c r="B9" s="408"/>
      <c r="C9" s="183"/>
      <c r="D9" s="408"/>
      <c r="E9" s="183"/>
      <c r="F9" s="407"/>
      <c r="G9" s="408"/>
      <c r="H9" s="183"/>
      <c r="I9" s="408"/>
      <c r="J9" s="183"/>
      <c r="K9" s="407"/>
      <c r="L9" s="408"/>
      <c r="M9" s="183"/>
      <c r="N9" s="408"/>
      <c r="O9" s="183"/>
    </row>
    <row r="10" spans="1:15" ht="40.700000000000003" customHeight="1">
      <c r="A10" s="582" t="s">
        <v>709</v>
      </c>
      <c r="B10" s="583"/>
      <c r="C10" s="583"/>
      <c r="D10" s="583"/>
      <c r="E10" s="583"/>
      <c r="F10" s="407"/>
      <c r="G10" s="408"/>
      <c r="H10" s="183"/>
      <c r="I10" s="408"/>
      <c r="J10" s="183"/>
      <c r="K10" s="407"/>
      <c r="L10" s="408"/>
      <c r="M10" s="183"/>
      <c r="N10" s="408"/>
      <c r="O10" s="183"/>
    </row>
    <row r="11" spans="1:15" ht="27.2" customHeight="1">
      <c r="A11" s="584"/>
      <c r="B11" s="584"/>
      <c r="C11" s="584"/>
      <c r="D11" s="584"/>
      <c r="E11" s="584"/>
      <c r="F11" s="183"/>
      <c r="G11" s="183"/>
      <c r="H11" s="183"/>
      <c r="I11" s="183"/>
      <c r="J11" s="183"/>
      <c r="K11" s="183"/>
      <c r="L11" s="183"/>
      <c r="M11" s="394"/>
      <c r="N11" s="394"/>
      <c r="O11" s="394"/>
    </row>
    <row r="12" spans="1:15">
      <c r="A12" s="581" t="s">
        <v>560</v>
      </c>
      <c r="B12" s="581"/>
      <c r="C12" s="581"/>
      <c r="D12" s="581"/>
      <c r="E12" s="581"/>
      <c r="F12" s="184"/>
      <c r="G12" s="182"/>
      <c r="H12" s="182"/>
      <c r="I12" s="182"/>
      <c r="J12" s="183"/>
      <c r="K12" s="183"/>
      <c r="L12" s="183"/>
    </row>
    <row r="13" spans="1:15" ht="30">
      <c r="A13" s="185" t="s">
        <v>555</v>
      </c>
      <c r="B13" s="185" t="s">
        <v>556</v>
      </c>
      <c r="C13" s="185" t="s">
        <v>557</v>
      </c>
      <c r="D13" s="186" t="s">
        <v>558</v>
      </c>
      <c r="E13" s="186" t="s">
        <v>559</v>
      </c>
      <c r="F13" s="184"/>
      <c r="G13" s="184"/>
      <c r="H13" s="184"/>
      <c r="I13" s="184"/>
      <c r="J13" s="187"/>
      <c r="K13" s="187"/>
      <c r="L13" s="187"/>
      <c r="M13" s="72"/>
      <c r="N13" s="72"/>
      <c r="O13" s="72"/>
    </row>
    <row r="14" spans="1:15">
      <c r="A14" s="188">
        <v>2019</v>
      </c>
      <c r="B14" s="189">
        <v>0</v>
      </c>
      <c r="C14" s="190">
        <v>0</v>
      </c>
      <c r="D14" s="189">
        <v>0</v>
      </c>
      <c r="E14" s="190">
        <v>0</v>
      </c>
      <c r="F14" s="184"/>
      <c r="G14" s="184"/>
      <c r="H14" s="184"/>
      <c r="I14" s="184"/>
      <c r="J14" s="187"/>
      <c r="K14" s="187"/>
      <c r="L14" s="187"/>
      <c r="M14" s="72"/>
      <c r="N14" s="72"/>
      <c r="O14" s="72"/>
    </row>
    <row r="15" spans="1:15">
      <c r="A15" s="188">
        <v>2020</v>
      </c>
      <c r="B15" s="189">
        <v>0</v>
      </c>
      <c r="C15" s="190">
        <v>0</v>
      </c>
      <c r="D15" s="189">
        <v>0</v>
      </c>
      <c r="E15" s="190">
        <v>0</v>
      </c>
      <c r="F15" s="184"/>
      <c r="G15" s="184"/>
      <c r="H15" s="184"/>
      <c r="I15" s="184"/>
      <c r="J15" s="187"/>
      <c r="K15" s="187"/>
      <c r="L15" s="187"/>
      <c r="M15" s="72"/>
      <c r="N15" s="72"/>
      <c r="O15" s="72"/>
    </row>
    <row r="16" spans="1:15">
      <c r="A16" s="188">
        <v>2021</v>
      </c>
      <c r="B16" s="189">
        <v>0</v>
      </c>
      <c r="C16" s="190">
        <v>0</v>
      </c>
      <c r="D16" s="189">
        <v>0</v>
      </c>
      <c r="E16" s="190">
        <v>0</v>
      </c>
      <c r="F16" s="184"/>
      <c r="G16" s="184"/>
      <c r="H16" s="184"/>
      <c r="I16" s="184"/>
      <c r="J16" s="187"/>
      <c r="K16" s="187"/>
      <c r="L16" s="187"/>
      <c r="M16" s="72"/>
      <c r="N16" s="72"/>
      <c r="O16" s="72"/>
    </row>
    <row r="17" spans="1:15">
      <c r="A17" s="188">
        <v>2022</v>
      </c>
      <c r="B17" s="189">
        <v>0</v>
      </c>
      <c r="C17" s="190">
        <v>0</v>
      </c>
      <c r="D17" s="189">
        <v>0</v>
      </c>
      <c r="E17" s="190">
        <v>0</v>
      </c>
      <c r="F17" s="184"/>
      <c r="G17" s="184"/>
      <c r="H17" s="184"/>
      <c r="I17" s="184"/>
      <c r="J17" s="187"/>
      <c r="K17" s="187"/>
      <c r="L17" s="187"/>
      <c r="M17" s="72"/>
      <c r="N17" s="72"/>
      <c r="O17" s="72"/>
    </row>
    <row r="18" spans="1:15">
      <c r="A18" s="191"/>
      <c r="B18" s="184"/>
      <c r="C18" s="184"/>
      <c r="D18" s="184"/>
      <c r="E18" s="184"/>
      <c r="F18" s="192"/>
      <c r="G18" s="192"/>
      <c r="H18" s="192"/>
      <c r="I18" s="192"/>
      <c r="J18" s="187"/>
      <c r="K18" s="187"/>
      <c r="L18" s="187"/>
      <c r="M18" s="184"/>
      <c r="N18" s="184"/>
      <c r="O18" s="184"/>
    </row>
    <row r="20" spans="1:15" ht="15.75" thickBot="1">
      <c r="A20" s="568" t="s">
        <v>733</v>
      </c>
      <c r="B20" s="569"/>
      <c r="C20" s="569"/>
      <c r="D20" s="569"/>
      <c r="E20" s="569"/>
      <c r="F20" s="569"/>
      <c r="G20" s="569"/>
      <c r="H20" s="569"/>
      <c r="I20" s="569"/>
      <c r="J20" s="569"/>
      <c r="K20" s="569"/>
      <c r="L20" s="569"/>
      <c r="M20" s="570"/>
    </row>
    <row r="21" spans="1:15">
      <c r="A21" s="571" t="s">
        <v>561</v>
      </c>
      <c r="B21" s="572"/>
      <c r="C21" s="572"/>
      <c r="D21" s="572"/>
      <c r="E21" s="573"/>
      <c r="F21" s="571" t="s">
        <v>562</v>
      </c>
      <c r="G21" s="572"/>
      <c r="H21" s="572"/>
      <c r="I21" s="573"/>
      <c r="J21" s="571" t="s">
        <v>563</v>
      </c>
      <c r="K21" s="572"/>
      <c r="L21" s="572"/>
      <c r="M21" s="573"/>
    </row>
    <row r="22" spans="1:15" ht="30">
      <c r="A22" s="193" t="s">
        <v>555</v>
      </c>
      <c r="B22" s="185" t="s">
        <v>556</v>
      </c>
      <c r="C22" s="185" t="s">
        <v>557</v>
      </c>
      <c r="D22" s="186" t="s">
        <v>558</v>
      </c>
      <c r="E22" s="194" t="s">
        <v>559</v>
      </c>
      <c r="F22" s="193" t="s">
        <v>556</v>
      </c>
      <c r="G22" s="185" t="s">
        <v>557</v>
      </c>
      <c r="H22" s="186" t="s">
        <v>558</v>
      </c>
      <c r="I22" s="194" t="s">
        <v>559</v>
      </c>
      <c r="J22" s="195" t="s">
        <v>556</v>
      </c>
      <c r="K22" s="196" t="s">
        <v>557</v>
      </c>
      <c r="L22" s="196" t="s">
        <v>558</v>
      </c>
      <c r="M22" s="197" t="s">
        <v>559</v>
      </c>
    </row>
    <row r="23" spans="1:15">
      <c r="A23" s="387">
        <v>2019</v>
      </c>
      <c r="B23" s="200">
        <v>0</v>
      </c>
      <c r="C23" s="199">
        <v>0</v>
      </c>
      <c r="D23" s="200">
        <v>0</v>
      </c>
      <c r="E23" s="388">
        <v>0</v>
      </c>
      <c r="F23" s="198">
        <v>0</v>
      </c>
      <c r="G23" s="199">
        <v>0</v>
      </c>
      <c r="H23" s="200">
        <v>0</v>
      </c>
      <c r="I23" s="388">
        <v>0</v>
      </c>
      <c r="J23" s="198">
        <v>0</v>
      </c>
      <c r="K23" s="199">
        <v>0</v>
      </c>
      <c r="L23" s="200">
        <v>0</v>
      </c>
      <c r="M23" s="388">
        <v>0</v>
      </c>
    </row>
    <row r="24" spans="1:15">
      <c r="A24" s="387">
        <v>2020</v>
      </c>
      <c r="B24" s="200">
        <v>0</v>
      </c>
      <c r="C24" s="199">
        <v>0</v>
      </c>
      <c r="D24" s="200">
        <v>0</v>
      </c>
      <c r="E24" s="388">
        <v>0</v>
      </c>
      <c r="F24" s="198">
        <v>11500</v>
      </c>
      <c r="G24" s="199">
        <v>1</v>
      </c>
      <c r="H24" s="200">
        <v>0</v>
      </c>
      <c r="I24" s="388">
        <v>0</v>
      </c>
      <c r="J24" s="198">
        <v>0</v>
      </c>
      <c r="K24" s="199">
        <v>0</v>
      </c>
      <c r="L24" s="200">
        <v>0</v>
      </c>
      <c r="M24" s="388">
        <v>0</v>
      </c>
    </row>
    <row r="25" spans="1:15">
      <c r="A25" s="387">
        <v>2021</v>
      </c>
      <c r="B25" s="200">
        <v>3960.32</v>
      </c>
      <c r="C25" s="199">
        <v>1</v>
      </c>
      <c r="D25" s="200">
        <v>0</v>
      </c>
      <c r="E25" s="388">
        <v>0</v>
      </c>
      <c r="F25" s="198">
        <v>0</v>
      </c>
      <c r="G25" s="199">
        <v>0</v>
      </c>
      <c r="H25" s="200">
        <v>0</v>
      </c>
      <c r="I25" s="388">
        <v>0</v>
      </c>
      <c r="J25" s="198">
        <v>0</v>
      </c>
      <c r="K25" s="199">
        <v>0</v>
      </c>
      <c r="L25" s="200">
        <v>0</v>
      </c>
      <c r="M25" s="388">
        <v>0</v>
      </c>
    </row>
    <row r="26" spans="1:15">
      <c r="A26" s="387">
        <v>2022</v>
      </c>
      <c r="B26" s="406">
        <f>4800+2267.95</f>
        <v>7067.95</v>
      </c>
      <c r="C26" s="199">
        <v>2</v>
      </c>
      <c r="D26" s="406">
        <f>2500+1183.18</f>
        <v>3683.1800000000003</v>
      </c>
      <c r="E26" s="401">
        <v>2</v>
      </c>
      <c r="F26" s="198">
        <v>0</v>
      </c>
      <c r="G26" s="199">
        <v>0</v>
      </c>
      <c r="H26" s="200">
        <v>0</v>
      </c>
      <c r="I26" s="388">
        <v>0</v>
      </c>
      <c r="J26" s="198">
        <v>0</v>
      </c>
      <c r="K26" s="199">
        <v>0</v>
      </c>
      <c r="L26" s="200">
        <v>0</v>
      </c>
      <c r="M26" s="388">
        <v>0</v>
      </c>
    </row>
    <row r="27" spans="1:15" ht="15.75" thickBot="1">
      <c r="A27" s="389">
        <v>2023</v>
      </c>
      <c r="B27" s="203">
        <v>0</v>
      </c>
      <c r="C27" s="202">
        <v>0</v>
      </c>
      <c r="D27" s="415">
        <v>6200</v>
      </c>
      <c r="E27" s="416">
        <v>1</v>
      </c>
      <c r="F27" s="201">
        <v>0</v>
      </c>
      <c r="G27" s="412">
        <v>0</v>
      </c>
      <c r="H27" s="413">
        <v>0</v>
      </c>
      <c r="I27" s="414">
        <v>0</v>
      </c>
      <c r="J27" s="201">
        <v>0</v>
      </c>
      <c r="K27" s="412">
        <v>0</v>
      </c>
      <c r="L27" s="203">
        <v>0</v>
      </c>
      <c r="M27" s="411">
        <v>0</v>
      </c>
    </row>
  </sheetData>
  <mergeCells count="11">
    <mergeCell ref="A20:M20"/>
    <mergeCell ref="A21:E21"/>
    <mergeCell ref="F21:I21"/>
    <mergeCell ref="J21:M21"/>
    <mergeCell ref="A1:O1"/>
    <mergeCell ref="A2:O2"/>
    <mergeCell ref="A3:E3"/>
    <mergeCell ref="F3:J3"/>
    <mergeCell ref="K3:O3"/>
    <mergeCell ref="A12:E12"/>
    <mergeCell ref="A10:E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1 - Wykaz jednostek</vt:lpstr>
      <vt:lpstr>2 - Mienie AR</vt:lpstr>
      <vt:lpstr>3 - Elektronika</vt:lpstr>
      <vt:lpstr>4 - Wykaz budynków</vt:lpstr>
      <vt:lpstr>5 - zabezpieczenia budynków </vt:lpstr>
      <vt:lpstr>5 - wykaz budowli</vt:lpstr>
      <vt:lpstr>6 - wykaz wiat</vt:lpstr>
      <vt:lpstr>7 - wykaz pojazdów</vt:lpstr>
      <vt:lpstr>8 - szkodowość</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Ładyński</dc:creator>
  <cp:lastModifiedBy>User1</cp:lastModifiedBy>
  <dcterms:created xsi:type="dcterms:W3CDTF">2022-12-22T12:30:39Z</dcterms:created>
  <dcterms:modified xsi:type="dcterms:W3CDTF">2023-01-19T11:38:47Z</dcterms:modified>
</cp:coreProperties>
</file>