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20" yWindow="-120" windowWidth="29040" windowHeight="16440"/>
  </bookViews>
  <sheets>
    <sheet name="FCPR" sheetId="13" r:id="rId1"/>
  </sheets>
  <definedNames>
    <definedName name="dlugo">#REF!</definedName>
    <definedName name="_xlnm.Print_Area" localSheetId="0">FCPR!$A$1:$G$71</definedName>
    <definedName name="_xlnm.Print_Titles" localSheetId="0">FCPR!$1:$5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8" i="13" l="1"/>
  <c r="G67" i="13"/>
  <c r="G65" i="13"/>
  <c r="G64" i="13"/>
  <c r="G63" i="13"/>
  <c r="G62" i="13"/>
  <c r="G61" i="13"/>
  <c r="G60" i="13"/>
  <c r="G59" i="13"/>
  <c r="G57" i="13"/>
  <c r="G56" i="13"/>
  <c r="G54" i="13"/>
  <c r="G53" i="13"/>
  <c r="G52" i="13"/>
  <c r="G51" i="13"/>
  <c r="G50" i="13"/>
  <c r="G49" i="13"/>
  <c r="G47" i="13"/>
  <c r="G43" i="13"/>
  <c r="G41" i="13"/>
  <c r="G31" i="13"/>
  <c r="G27" i="13"/>
  <c r="G25" i="13"/>
  <c r="G24" i="13"/>
  <c r="G21" i="13"/>
  <c r="G20" i="13"/>
  <c r="G19" i="13"/>
  <c r="G17" i="13"/>
  <c r="G13" i="13"/>
  <c r="G12" i="13"/>
  <c r="G11" i="13"/>
  <c r="G10" i="13"/>
  <c r="G9" i="13"/>
  <c r="G8" i="13"/>
  <c r="G7" i="13"/>
  <c r="D46" i="13" l="1"/>
  <c r="G46" i="13" s="1"/>
  <c r="D44" i="13"/>
  <c r="G44" i="13" s="1"/>
  <c r="D42" i="13"/>
  <c r="D40" i="13"/>
  <c r="G40" i="13" s="1"/>
  <c r="D39" i="13"/>
  <c r="G39" i="13" s="1"/>
  <c r="D35" i="13"/>
  <c r="G35" i="13" s="1"/>
  <c r="D33" i="13"/>
  <c r="G33" i="13" s="1"/>
  <c r="D30" i="13"/>
  <c r="G30" i="13" s="1"/>
  <c r="D26" i="13"/>
  <c r="G26" i="13" s="1"/>
  <c r="D23" i="13"/>
  <c r="G23" i="13" s="1"/>
  <c r="D22" i="13"/>
  <c r="G22" i="13" s="1"/>
  <c r="D16" i="13"/>
  <c r="G16" i="13" s="1"/>
  <c r="D14" i="13"/>
  <c r="G14" i="13" s="1"/>
  <c r="D37" i="13" l="1"/>
  <c r="G37" i="13" s="1"/>
  <c r="G42" i="13"/>
  <c r="D29" i="13"/>
  <c r="G29" i="13" s="1"/>
  <c r="D34" i="13"/>
  <c r="G34" i="13" s="1"/>
  <c r="D32" i="13"/>
  <c r="G32" i="13" s="1"/>
  <c r="D38" i="13" l="1"/>
  <c r="G38" i="13" s="1"/>
  <c r="G69" i="13" s="1"/>
  <c r="G70" i="13" l="1"/>
  <c r="G71" i="13" s="1"/>
</calcChain>
</file>

<file path=xl/sharedStrings.xml><?xml version="1.0" encoding="utf-8"?>
<sst xmlns="http://schemas.openxmlformats.org/spreadsheetml/2006/main" count="193" uniqueCount="117">
  <si>
    <t>Nr</t>
  </si>
  <si>
    <t>Nr SST</t>
  </si>
  <si>
    <t>Wyszczególnienie elementów rozliczeniowych</t>
  </si>
  <si>
    <t>PLN</t>
  </si>
  <si>
    <t>Ilość</t>
  </si>
  <si>
    <t>Jednostka</t>
  </si>
  <si>
    <t>I</t>
  </si>
  <si>
    <t>ROBOTY PRZYGOTOWAWCZE</t>
  </si>
  <si>
    <t>D.01.01.01.</t>
  </si>
  <si>
    <t>mb</t>
  </si>
  <si>
    <t>m2</t>
  </si>
  <si>
    <t>II</t>
  </si>
  <si>
    <t>ROBOTY ZIEMNE</t>
  </si>
  <si>
    <t>m3</t>
  </si>
  <si>
    <t>III</t>
  </si>
  <si>
    <t>PODBUDOWY</t>
  </si>
  <si>
    <t>D.04.01.01.</t>
  </si>
  <si>
    <t>szt.</t>
  </si>
  <si>
    <t>V</t>
  </si>
  <si>
    <t>NAWIERZCHNIE</t>
  </si>
  <si>
    <t>VI</t>
  </si>
  <si>
    <t>D.08.01.01.</t>
  </si>
  <si>
    <t>ROBOTY WYKOŃCZENIOWE</t>
  </si>
  <si>
    <t>D.06.01.01.</t>
  </si>
  <si>
    <t>D.01.02.01.</t>
  </si>
  <si>
    <t>ODWODNIENIE</t>
  </si>
  <si>
    <t>D.01.02.02.</t>
  </si>
  <si>
    <t>D.02.03.01.</t>
  </si>
  <si>
    <t>IV</t>
  </si>
  <si>
    <t>D.04.04.02</t>
  </si>
  <si>
    <t>D.05.03.23a.</t>
  </si>
  <si>
    <t>D.01.02.04.</t>
  </si>
  <si>
    <t>km</t>
  </si>
  <si>
    <t>D.03.02.01.</t>
  </si>
  <si>
    <t>Wywiezienie gruzu z terenu rozbiórki przy mechanicznym załadunku i
wyładunku na składowisko Wykonawcy.</t>
  </si>
  <si>
    <t>Wykopy oraz przekopy wykonywane na odkład koparkami
podsiębiernymi o pojemności łyżki 0,25 m3, głębokość wykopu do
3,00m. Grunt kategorii III-IV</t>
  </si>
  <si>
    <t>kpl.</t>
  </si>
  <si>
    <t>D.03.02.01a.</t>
  </si>
  <si>
    <t>D.05.03.05b.</t>
  </si>
  <si>
    <t>D.04.05.01a</t>
  </si>
  <si>
    <t>Regulacja pionowa zaworów wodociągowych zlokalizowanych w
jezdni</t>
  </si>
  <si>
    <t>Roboty pomiarowe przy liniowych  rob. ziemnych w terenie płaskim</t>
  </si>
  <si>
    <t>Profilowanie i zagęszczenie podłoża  pod wartwy konstrukcyjne nawierzchni</t>
  </si>
  <si>
    <t>OZNAKOWANIE</t>
  </si>
  <si>
    <t>D.07.02.01.</t>
  </si>
  <si>
    <t>Oznakowanie pionowe - tarcze znaków</t>
  </si>
  <si>
    <t>Oznakowanie pionowe - słupki</t>
  </si>
  <si>
    <t>VIII</t>
  </si>
  <si>
    <t>t</t>
  </si>
  <si>
    <t>m</t>
  </si>
  <si>
    <t xml:space="preserve">Demontaż ścianek czołowych wlotu/wylotu przepustów                                                          </t>
  </si>
  <si>
    <t>Oznakowanie pionowe - przestawienie tarcze</t>
  </si>
  <si>
    <t>Oznakowanie pionowe - przestawienie słupki</t>
  </si>
  <si>
    <r>
      <t xml:space="preserve">Warstwa ścieralna z AC11S, grub.warstwy po zagęszczeniu 5 cm.                     
</t>
    </r>
    <r>
      <rPr>
        <b/>
        <sz val="11"/>
        <rFont val="Times New Roman"/>
        <family val="1"/>
        <charset val="238"/>
      </rPr>
      <t/>
    </r>
  </si>
  <si>
    <t>D.03.01.03.a</t>
  </si>
  <si>
    <t xml:space="preserve">Wykonanie przepustów  z rury HDPE DN 400 SN8 pod zjazdami. </t>
  </si>
  <si>
    <t>Wykonanie typowych  betnowych  ścianek czołowych przepustów dla rur 400mm</t>
  </si>
  <si>
    <t>Demontaż rur betonowych przepustów pod zjazdami  łącznie z odkopaniem  zasypaniem i uzupełeniniem piasku.</t>
  </si>
  <si>
    <r>
      <t xml:space="preserve">Zasypanie rowu wzłuż  osłoniętego kabla z zagęszczaniem grutu warstwami po 30cm. Grunt z dowozu - piasek średnioziarnisty.                                                                      </t>
    </r>
    <r>
      <rPr>
        <b/>
        <sz val="11"/>
        <rFont val="Times New Roman"/>
        <family val="1"/>
        <charset val="238"/>
      </rPr>
      <t/>
    </r>
  </si>
  <si>
    <t>ELEMENTY ULIC  ORAZ   INNE</t>
  </si>
  <si>
    <t>SUMA BRUTTO:</t>
  </si>
  <si>
    <t>Frezowanie korekcyjne nawierzchni bitumicznej jezdni drogi głównej śred.  grub. 3cm  (jezdnia drogi głównej od km 0+000 do km 0+14 ) wraz z wywiezieniem materiału z rozbiórki na odl. 15 km</t>
  </si>
  <si>
    <t>D.02.01.01.</t>
  </si>
  <si>
    <t>IX</t>
  </si>
  <si>
    <t>Frezowanie nawierzchni bitumicznej jezdni drogi głównej  grub. do 15cm  jezdnia drogi głównej  wraz z wywiezieniem materiału z rozbiórki na składowisko Inwestora do  10km (materiał Inwestora)</t>
  </si>
  <si>
    <t>Rozebranie  poboczy z destruktu śred. grub. 12cm wraz z wywiezieniem materiału z rozbiórki na odl.10km na składowisko Inwestora</t>
  </si>
  <si>
    <t>VII</t>
  </si>
  <si>
    <t>SUMA NETTO:</t>
  </si>
  <si>
    <t xml:space="preserve">Ustawienie krawężników betonowych drogowych o wymiarach 15x30 cm na podsypce cementowo piaskowej i ławie betonowej z oporem z betonu C12/15                                                                                          </t>
  </si>
  <si>
    <t>Profilowanie istn. nawierzchni bitumicznej z AC16W (1530m2 drogi na odc. od 263 do 700 śr.105kg/1m2)</t>
  </si>
  <si>
    <t>Mechaniczne ścinanie drzew o średnicy 15-25cm wraz z karczowaniem pni oraz wywiezieniem dłużyc, gałęzi  i  karpiny na składowisko Wykonawcy  i zasypaniem dołów po karczach w obrębie jezdni i poboczy - warstwami z ubieciem</t>
  </si>
  <si>
    <t>Humusowanie poboczy i skarp z obsianiem mieszanką traw niskich przy grubości warstwy humusu 10cm; materiał Wykonawcy z dowozu</t>
  </si>
  <si>
    <t>Oczyszczenie rowów z namułów na śred. głębokość 30cm z odwozem urobku na składowisko Wykonawcy</t>
  </si>
  <si>
    <t>ROBOTY ELEKTRYCZNE I TELEKOMUNIKACYJNE</t>
  </si>
  <si>
    <t xml:space="preserve">Osłoniecie przewodów telekomunikacyjnych - odkopanie kabla w gruntach kat. I-IV </t>
  </si>
  <si>
    <t>Przestawienie słupa elektroenergetycznego typu "A" - ok. 1.0m, bez wydłużania kabli</t>
  </si>
  <si>
    <t>Ustawienie oporników wysepkowych  trapezowych 25x30cm na ławie betonowej z oporem z betonu C16/20</t>
  </si>
  <si>
    <t>Montaż aktywnych znaków C-9 z pylonem U-5c</t>
  </si>
  <si>
    <t xml:space="preserve">Oznakowanie pionowe - demontaż znaków pionowych i słupków </t>
  </si>
  <si>
    <r>
      <t xml:space="preserve">Wykonanie nasypów z piasku  (najlepiej średnioziarnistego) pod drogą i parkingiem                         </t>
    </r>
    <r>
      <rPr>
        <b/>
        <sz val="11"/>
        <rFont val="Times New Roman"/>
        <family val="1"/>
        <charset val="238"/>
      </rPr>
      <t xml:space="preserve">                                                                           </t>
    </r>
  </si>
  <si>
    <t>Wykonanie wykopu liniowego - rów trapezowy 160m z odwozem urobku na składowisko Wykonawcy</t>
  </si>
  <si>
    <t>PODATEK VAT:</t>
  </si>
  <si>
    <t>Cena jedn. NETTO</t>
  </si>
  <si>
    <t>Wartość NETTO</t>
  </si>
  <si>
    <t>Wykonanie fundamentu pod przepustami szer 0.8m - 15cm KŁSM 0/32 + 10cm pospółki - razem grub.25cm</t>
  </si>
  <si>
    <t xml:space="preserve">Zasypanie przepustów piaskiem średnioziarnistym z ubiciem warstwami </t>
  </si>
  <si>
    <t>Wykonanie koryta pod warstwy konstrukcyjne zjazdów na średnią głębębokość 30cm, w gruntach kat.II-IV z odwozem gruntu na składowisko Wykonawcy</t>
  </si>
  <si>
    <r>
      <t xml:space="preserve">Wykonanie koryta pod warstwy konstrukcyjne jezdni drogi głównej (poszerzenie i na pełnej szerokości) na  śred. głębokość do 20cm, w gruntach kat.II-IV z odwozem gruntu na składowisko Wykonawcy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1"/>
        <rFont val="Times New Roman"/>
        <family val="1"/>
        <charset val="238"/>
      </rPr>
      <t xml:space="preserve">                                                                    </t>
    </r>
  </si>
  <si>
    <t xml:space="preserve">Warstwa podbudowy z kruszywa naturalnego łamanego stabilizo-wanego mechanicznie grubości warstwy po zagęszczeniu 15cm pod parkingami opaską parkingu, wysepką                                </t>
  </si>
  <si>
    <t xml:space="preserve">Usuniecie  wartstwy ziemi urodzajnej (humusu) o grub. warstwy średnio do 25cm ze składowaniem nadmiaru na składowisku Wykonawcy                                                                     </t>
  </si>
  <si>
    <t>Warstwa wiążąca z mieszanki typu  AC22W/AC16W  grub.warstwy po zagęszczeniu 7 cm. pod nawierzchnię jezdni drogi głównej</t>
  </si>
  <si>
    <t>Oczyszczenie nawierzchni drogowych i podbudów przed skropieniem</t>
  </si>
  <si>
    <t>Skropienie nawierzchni drogowych i podbudów asfaltem w ilości śr. 0.4kg/1m2</t>
  </si>
  <si>
    <t>Mechaniczne karczowanie krzaków i podszycia, średnich 31-60% powierzchni</t>
  </si>
  <si>
    <t>ha</t>
  </si>
  <si>
    <t>D.05.03.05a</t>
  </si>
  <si>
    <t>D.04.03.01a</t>
  </si>
  <si>
    <t>D.05.03.26</t>
  </si>
  <si>
    <t>Przebudowa drogi gminnej 002503F Krosno Odrz. – Łochowice
łącznie z budową oświetlenia ciągu pieszo-rowerowego</t>
  </si>
  <si>
    <t>SST.E</t>
  </si>
  <si>
    <t>Rozebranie podbudowy, kruszywo łamane przemieszanej z gruzem ceglanym oraz żużlem pod jezdnią drogi głównej śred. grub. 20cm  wraz z utylizacją materiału na składowisku Wykonawcy</t>
  </si>
  <si>
    <t>INNE</t>
  </si>
  <si>
    <t>D-M.00.00.00</t>
  </si>
  <si>
    <t>Opracowanie projektu stałej organizacji ruchu oraz projektu czasowej organizacji ruchu dla zabezpieczenia ruchu i robót.</t>
  </si>
  <si>
    <t>Warstwa wzmocnionego podłoża z mieszanek związanych cementem C3/4, grub.warstwy po zagęszczeniu 15cm: pod nawierzchnią parkingów i zjazdów</t>
  </si>
  <si>
    <t xml:space="preserve">Warstwa wzmocnionego podłoża z mieszanek związanych cementem C3/4  grub. warstwy po zagęszczeniu 25cm pod nawierzchnię jezdni drogi głównej (pełna szerokośc oraz poszerzenia)                                                                    </t>
  </si>
  <si>
    <t>Nawierzchnia parkingów, wysepki oraz opaski parkingu z kostki betonowej kolorowej o grubości 8cm, na podsypce cem-piaskowej 1:4 grub. 5cm</t>
  </si>
  <si>
    <t>Nawierzchnia zjazdów oraz wysepki z kostki betonowej grub. 8cm kolor czerwony; na podsypce cementowo-piaskowej 1:4 grub. 5cm</t>
  </si>
  <si>
    <r>
      <t>Warstwa podbudowy z mieszanek kruszyw niezwiązanych C</t>
    </r>
    <r>
      <rPr>
        <vertAlign val="subscript"/>
        <sz val="11"/>
        <rFont val="Times New Roman"/>
        <family val="1"/>
        <charset val="238"/>
      </rPr>
      <t>90,3</t>
    </r>
    <r>
      <rPr>
        <sz val="11"/>
        <rFont val="Times New Roman"/>
        <family val="1"/>
        <charset val="238"/>
      </rPr>
      <t xml:space="preserve"> o uziarnieniu 0/31.5  grub. 20 cm -  droga główna na pełnej szerokości, poszerzeniach oraz zjazdach.</t>
    </r>
  </si>
  <si>
    <t>Ułożenie siatki  kompozytowej z włókien syntetycznych siatka poliestrowa włóknina polipropylen powlekanych bitumem - o oczku 40x40mm, UTS 50x50kN/m - nad krawędziami poszerzenia jezdni</t>
  </si>
  <si>
    <t xml:space="preserve">     FORMULARZ CENOWY -  PRZEDMIAR ROBÓT</t>
  </si>
  <si>
    <t>Montaż kabli zasilania znaków C-9 do wysepki oraz na wysepce nieprzejezdnej w osłonie rurami Dn50mm</t>
  </si>
  <si>
    <t xml:space="preserve">Ułożenie kabla pod drogą i podłączenie do istn. słupa nr 878/1/6 - kabla YAKY 4x50mm2  zasilającego oświetlenie ścieżki rowerowej z montażem urry osłonowej na słupie DN50mm (3m) oraz uziemieniem </t>
  </si>
  <si>
    <t>Osłonięcie kabla rurą dwudzielną oslonową klasy SN8,  średnicy 80mm</t>
  </si>
  <si>
    <t>Montaż lamp oświetlenia ścieżki rowerowej: 24W - na słupie aluminiowym 5m, na typowym fundamencie słupa B-50.</t>
  </si>
  <si>
    <t>X</t>
  </si>
  <si>
    <t>Opracowanie kompletnej dokumentacji powykonawczej.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</si>
</sst>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\ &quot;zł&quot;"/>
    <numFmt numFmtId="165" formatCode="#,##0.000"/>
  </numFmts>
  <fonts count="15">
    <font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rgb="FFFF0000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4"/>
      <color theme="1"/>
      <name val="Czcionka tekstu podstawowego"/>
      <family val="2"/>
      <charset val="238"/>
    </font>
    <font>
      <b/>
      <sz val="12"/>
      <color theme="1"/>
      <name val="Czcionka tekstu podstawowego"/>
      <charset val="238"/>
    </font>
    <font>
      <sz val="11"/>
      <name val="Arial Narrow"/>
      <charset val="238"/>
    </font>
    <font>
      <sz val="24"/>
      <color theme="1"/>
      <name val="Czcionka tekstu podstawowego"/>
      <family val="2"/>
      <charset val="238"/>
    </font>
    <font>
      <sz val="16"/>
      <color theme="1"/>
      <name val="Czcionka tekstu podstawowego"/>
      <family val="2"/>
      <charset val="238"/>
    </font>
    <font>
      <vertAlign val="subscript"/>
      <sz val="11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44" fontId="6" fillId="0" borderId="0" applyFont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1" fillId="0" borderId="0" applyFont="0" applyFill="0" applyBorder="0" applyAlignment="0" applyProtection="0"/>
  </cellStyleXfs>
  <cellXfs count="74">
    <xf numFmtId="0" fontId="0" fillId="0" borderId="0" xfId="0"/>
    <xf numFmtId="0" fontId="1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vertical="center" wrapText="1"/>
    </xf>
    <xf numFmtId="0" fontId="1" fillId="4" borderId="4" xfId="0" applyFont="1" applyFill="1" applyBorder="1" applyAlignment="1">
      <alignment horizontal="center" vertical="center"/>
    </xf>
    <xf numFmtId="0" fontId="1" fillId="4" borderId="6" xfId="0" applyFont="1" applyFill="1" applyBorder="1" applyAlignment="1">
      <alignment horizontal="center" vertical="center"/>
    </xf>
    <xf numFmtId="0" fontId="2" fillId="3" borderId="11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/>
    </xf>
    <xf numFmtId="0" fontId="3" fillId="2" borderId="9" xfId="0" applyFont="1" applyFill="1" applyBorder="1" applyAlignment="1">
      <alignment vertical="center" wrapText="1"/>
    </xf>
    <xf numFmtId="0" fontId="3" fillId="0" borderId="9" xfId="0" applyFont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right" vertical="center" wrapText="1"/>
    </xf>
    <xf numFmtId="164" fontId="7" fillId="0" borderId="6" xfId="0" applyNumberFormat="1" applyFont="1" applyBorder="1" applyAlignment="1">
      <alignment horizontal="right" vertical="center" wrapText="1"/>
    </xf>
    <xf numFmtId="0" fontId="1" fillId="4" borderId="1" xfId="0" applyFont="1" applyFill="1" applyBorder="1" applyAlignment="1">
      <alignment horizontal="center" vertical="center"/>
    </xf>
    <xf numFmtId="164" fontId="7" fillId="0" borderId="23" xfId="0" applyNumberFormat="1" applyFont="1" applyBorder="1" applyAlignment="1">
      <alignment horizontal="right" vertical="center" wrapText="1"/>
    </xf>
    <xf numFmtId="4" fontId="1" fillId="0" borderId="9" xfId="0" applyNumberFormat="1" applyFont="1" applyBorder="1" applyAlignment="1">
      <alignment horizontal="center" vertical="center" wrapText="1"/>
    </xf>
    <xf numFmtId="165" fontId="7" fillId="0" borderId="3" xfId="0" applyNumberFormat="1" applyFont="1" applyBorder="1" applyAlignment="1">
      <alignment horizontal="center" vertical="center" wrapText="1"/>
    </xf>
    <xf numFmtId="4" fontId="7" fillId="0" borderId="9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17" xfId="0" applyNumberFormat="1" applyFont="1" applyBorder="1" applyAlignment="1">
      <alignment horizontal="center" vertical="center" wrapText="1"/>
    </xf>
    <xf numFmtId="164" fontId="10" fillId="0" borderId="14" xfId="0" applyNumberFormat="1" applyFont="1" applyBorder="1" applyAlignment="1">
      <alignment vertical="center"/>
    </xf>
    <xf numFmtId="0" fontId="1" fillId="4" borderId="21" xfId="0" applyFont="1" applyFill="1" applyBorder="1" applyAlignment="1">
      <alignment horizontal="center" vertical="center"/>
    </xf>
    <xf numFmtId="0" fontId="1" fillId="4" borderId="22" xfId="0" applyFont="1" applyFill="1" applyBorder="1" applyAlignment="1">
      <alignment horizontal="center" vertical="center"/>
    </xf>
    <xf numFmtId="0" fontId="1" fillId="4" borderId="24" xfId="0" applyFont="1" applyFill="1" applyBorder="1" applyAlignment="1">
      <alignment horizontal="center" vertical="center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/>
    </xf>
    <xf numFmtId="0" fontId="3" fillId="2" borderId="22" xfId="0" applyFont="1" applyFill="1" applyBorder="1" applyAlignment="1">
      <alignment vertical="center" wrapText="1"/>
    </xf>
    <xf numFmtId="4" fontId="1" fillId="0" borderId="22" xfId="0" applyNumberFormat="1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164" fontId="7" fillId="0" borderId="24" xfId="0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horizontal="left" vertical="center" wrapText="1"/>
    </xf>
    <xf numFmtId="0" fontId="10" fillId="0" borderId="14" xfId="0" applyFont="1" applyBorder="1" applyAlignment="1">
      <alignment vertical="center"/>
    </xf>
    <xf numFmtId="44" fontId="7" fillId="0" borderId="3" xfId="1" applyFont="1" applyFill="1" applyBorder="1" applyAlignment="1" applyProtection="1">
      <alignment horizontal="center" vertical="center" wrapText="1"/>
      <protection locked="0"/>
    </xf>
    <xf numFmtId="44" fontId="7" fillId="0" borderId="9" xfId="1" applyFont="1" applyFill="1" applyBorder="1" applyAlignment="1" applyProtection="1">
      <alignment horizontal="center" vertical="center" wrapText="1"/>
      <protection locked="0"/>
    </xf>
    <xf numFmtId="44" fontId="7" fillId="0" borderId="1" xfId="1" applyFont="1" applyFill="1" applyBorder="1" applyAlignment="1" applyProtection="1">
      <alignment horizontal="center" vertical="center" wrapText="1"/>
      <protection locked="0"/>
    </xf>
    <xf numFmtId="44" fontId="7" fillId="0" borderId="22" xfId="1" applyFont="1" applyFill="1" applyBorder="1" applyAlignment="1" applyProtection="1">
      <alignment horizontal="center" vertical="center" wrapText="1"/>
      <protection locked="0"/>
    </xf>
    <xf numFmtId="0" fontId="9" fillId="0" borderId="15" xfId="0" applyFont="1" applyBorder="1" applyAlignment="1">
      <alignment horizontal="right" vertical="center"/>
    </xf>
    <xf numFmtId="0" fontId="9" fillId="0" borderId="16" xfId="0" applyFont="1" applyBorder="1" applyAlignment="1">
      <alignment horizontal="right" vertical="center"/>
    </xf>
    <xf numFmtId="0" fontId="9" fillId="0" borderId="19" xfId="0" applyFont="1" applyBorder="1" applyAlignment="1">
      <alignment horizontal="right" vertical="center"/>
    </xf>
    <xf numFmtId="0" fontId="4" fillId="3" borderId="18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2" fillId="3" borderId="16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3" fillId="0" borderId="20" xfId="0" applyFont="1" applyBorder="1" applyAlignment="1">
      <alignment horizontal="center" vertical="center" wrapText="1"/>
    </xf>
    <xf numFmtId="0" fontId="13" fillId="0" borderId="20" xfId="0" applyFont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</cellXfs>
  <cellStyles count="5">
    <cellStyle name="Dziesiętny 2" xfId="3"/>
    <cellStyle name="Normalny" xfId="0" builtinId="0"/>
    <cellStyle name="Normalny 2" xfId="2"/>
    <cellStyle name="Walutowy" xfId="1" builtinId="4"/>
    <cellStyle name="Walutowy 2" xfId="4"/>
  </cellStyles>
  <dxfs count="0"/>
  <tableStyles count="0" defaultTableStyle="TableStyleMedium9" defaultPivotStyle="PivotStyleLight16"/>
  <colors>
    <mruColors>
      <color rgb="FFFFFFCC"/>
      <color rgb="FFCC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1"/>
  <sheetViews>
    <sheetView tabSelected="1" workbookViewId="0">
      <selection activeCell="F9" sqref="F9"/>
    </sheetView>
  </sheetViews>
  <sheetFormatPr defaultRowHeight="14.25"/>
  <cols>
    <col min="1" max="1" width="6.625" customWidth="1"/>
    <col min="2" max="2" width="11.625" customWidth="1"/>
    <col min="3" max="3" width="52.375" customWidth="1"/>
    <col min="4" max="4" width="11.625" customWidth="1"/>
    <col min="5" max="5" width="8.25" customWidth="1"/>
    <col min="6" max="6" width="15.625" customWidth="1"/>
    <col min="7" max="7" width="18.375" customWidth="1"/>
  </cols>
  <sheetData>
    <row r="1" spans="1:7" ht="32.25" customHeight="1">
      <c r="A1" s="63" t="s">
        <v>110</v>
      </c>
      <c r="B1" s="63"/>
      <c r="C1" s="63"/>
      <c r="D1" s="63"/>
      <c r="E1" s="63"/>
      <c r="F1" s="63"/>
      <c r="G1" s="63"/>
    </row>
    <row r="2" spans="1:7" ht="48.75" customHeight="1" thickBot="1">
      <c r="A2" s="64" t="s">
        <v>98</v>
      </c>
      <c r="B2" s="65"/>
      <c r="C2" s="65"/>
      <c r="D2" s="65"/>
      <c r="E2" s="65"/>
      <c r="F2" s="65"/>
      <c r="G2" s="65"/>
    </row>
    <row r="3" spans="1:7" ht="30" customHeight="1">
      <c r="A3" s="66" t="s">
        <v>0</v>
      </c>
      <c r="B3" s="68" t="s">
        <v>1</v>
      </c>
      <c r="C3" s="70" t="s">
        <v>2</v>
      </c>
      <c r="D3" s="68" t="s">
        <v>4</v>
      </c>
      <c r="E3" s="68" t="s">
        <v>5</v>
      </c>
      <c r="F3" s="21" t="s">
        <v>82</v>
      </c>
      <c r="G3" s="6" t="s">
        <v>83</v>
      </c>
    </row>
    <row r="4" spans="1:7" ht="24.95" customHeight="1">
      <c r="A4" s="67"/>
      <c r="B4" s="69"/>
      <c r="C4" s="71"/>
      <c r="D4" s="69"/>
      <c r="E4" s="69"/>
      <c r="F4" s="30" t="s">
        <v>3</v>
      </c>
      <c r="G4" s="7" t="s">
        <v>3</v>
      </c>
    </row>
    <row r="5" spans="1:7" ht="18" customHeight="1" thickBot="1">
      <c r="A5" s="39">
        <v>1</v>
      </c>
      <c r="B5" s="40">
        <v>2</v>
      </c>
      <c r="C5" s="40">
        <v>3</v>
      </c>
      <c r="D5" s="40">
        <v>4</v>
      </c>
      <c r="E5" s="40">
        <v>5</v>
      </c>
      <c r="F5" s="40">
        <v>6</v>
      </c>
      <c r="G5" s="41">
        <v>7</v>
      </c>
    </row>
    <row r="6" spans="1:7" ht="24.95" customHeight="1" thickBot="1">
      <c r="A6" s="8" t="s">
        <v>6</v>
      </c>
      <c r="B6" s="60" t="s">
        <v>7</v>
      </c>
      <c r="C6" s="61"/>
      <c r="D6" s="61"/>
      <c r="E6" s="61"/>
      <c r="F6" s="61"/>
      <c r="G6" s="62"/>
    </row>
    <row r="7" spans="1:7" ht="32.25" customHeight="1">
      <c r="A7" s="24">
        <v>1</v>
      </c>
      <c r="B7" s="25" t="s">
        <v>8</v>
      </c>
      <c r="C7" s="26" t="s">
        <v>41</v>
      </c>
      <c r="D7" s="33">
        <v>1.28</v>
      </c>
      <c r="E7" s="27" t="s">
        <v>32</v>
      </c>
      <c r="F7" s="50">
        <v>0</v>
      </c>
      <c r="G7" s="28" t="str">
        <f>IF(ROUND(D7*F7,2)=0,"",ROUND(D7*F7,2))</f>
        <v/>
      </c>
    </row>
    <row r="8" spans="1:7" ht="66" customHeight="1">
      <c r="A8" s="9">
        <v>2</v>
      </c>
      <c r="B8" s="11" t="s">
        <v>24</v>
      </c>
      <c r="C8" s="4" t="s">
        <v>70</v>
      </c>
      <c r="D8" s="34">
        <v>2</v>
      </c>
      <c r="E8" s="23" t="s">
        <v>17</v>
      </c>
      <c r="F8" s="51">
        <v>0</v>
      </c>
      <c r="G8" s="22" t="str">
        <f t="shared" ref="G8:G14" si="0">IF(ROUND(D8*F8,2)=0,"",ROUND(D8*F8,2))</f>
        <v/>
      </c>
    </row>
    <row r="9" spans="1:7" ht="41.25" customHeight="1">
      <c r="A9" s="9">
        <v>3</v>
      </c>
      <c r="B9" s="11" t="s">
        <v>24</v>
      </c>
      <c r="C9" s="4" t="s">
        <v>93</v>
      </c>
      <c r="D9" s="34">
        <v>0.14000000000000001</v>
      </c>
      <c r="E9" s="23" t="s">
        <v>94</v>
      </c>
      <c r="F9" s="51"/>
      <c r="G9" s="22" t="str">
        <f t="shared" si="0"/>
        <v/>
      </c>
    </row>
    <row r="10" spans="1:7" ht="57" customHeight="1">
      <c r="A10" s="9">
        <v>4</v>
      </c>
      <c r="B10" s="11" t="s">
        <v>26</v>
      </c>
      <c r="C10" s="4" t="s">
        <v>89</v>
      </c>
      <c r="D10" s="34">
        <v>2850</v>
      </c>
      <c r="E10" s="23" t="s">
        <v>10</v>
      </c>
      <c r="F10" s="51"/>
      <c r="G10" s="22" t="str">
        <f t="shared" si="0"/>
        <v/>
      </c>
    </row>
    <row r="11" spans="1:7" ht="52.5" customHeight="1">
      <c r="A11" s="9">
        <v>5</v>
      </c>
      <c r="B11" s="11" t="s">
        <v>31</v>
      </c>
      <c r="C11" s="4" t="s">
        <v>61</v>
      </c>
      <c r="D11" s="34">
        <v>84</v>
      </c>
      <c r="E11" s="23" t="s">
        <v>10</v>
      </c>
      <c r="F11" s="51"/>
      <c r="G11" s="22" t="str">
        <f t="shared" si="0"/>
        <v/>
      </c>
    </row>
    <row r="12" spans="1:7" ht="57.75" customHeight="1">
      <c r="A12" s="9">
        <v>6</v>
      </c>
      <c r="B12" s="11" t="s">
        <v>31</v>
      </c>
      <c r="C12" s="4" t="s">
        <v>64</v>
      </c>
      <c r="D12" s="34">
        <v>2918</v>
      </c>
      <c r="E12" s="23" t="s">
        <v>10</v>
      </c>
      <c r="F12" s="51"/>
      <c r="G12" s="22" t="str">
        <f t="shared" si="0"/>
        <v/>
      </c>
    </row>
    <row r="13" spans="1:7" ht="60.75" customHeight="1">
      <c r="A13" s="9">
        <v>7</v>
      </c>
      <c r="B13" s="11" t="s">
        <v>31</v>
      </c>
      <c r="C13" s="4" t="s">
        <v>100</v>
      </c>
      <c r="D13" s="34">
        <v>2918</v>
      </c>
      <c r="E13" s="23" t="s">
        <v>10</v>
      </c>
      <c r="F13" s="51"/>
      <c r="G13" s="22" t="str">
        <f t="shared" si="0"/>
        <v/>
      </c>
    </row>
    <row r="14" spans="1:7" ht="50.1" customHeight="1" thickBot="1">
      <c r="A14" s="9">
        <v>8</v>
      </c>
      <c r="B14" s="11" t="s">
        <v>31</v>
      </c>
      <c r="C14" s="4" t="s">
        <v>65</v>
      </c>
      <c r="D14" s="34">
        <f>1250*2</f>
        <v>2500</v>
      </c>
      <c r="E14" s="23" t="s">
        <v>10</v>
      </c>
      <c r="F14" s="51"/>
      <c r="G14" s="22" t="str">
        <f t="shared" si="0"/>
        <v/>
      </c>
    </row>
    <row r="15" spans="1:7" ht="24.95" customHeight="1" thickBot="1">
      <c r="A15" s="8" t="s">
        <v>11</v>
      </c>
      <c r="B15" s="72" t="s">
        <v>12</v>
      </c>
      <c r="C15" s="72"/>
      <c r="D15" s="72"/>
      <c r="E15" s="60"/>
      <c r="F15" s="60"/>
      <c r="G15" s="73"/>
    </row>
    <row r="16" spans="1:7" ht="42.75" customHeight="1">
      <c r="A16" s="9">
        <v>9</v>
      </c>
      <c r="B16" s="11" t="s">
        <v>62</v>
      </c>
      <c r="C16" s="4" t="s">
        <v>80</v>
      </c>
      <c r="D16" s="32">
        <f>160*(0.5*0.5*(2+0.4))</f>
        <v>96</v>
      </c>
      <c r="E16" s="10" t="s">
        <v>13</v>
      </c>
      <c r="F16" s="51"/>
      <c r="G16" s="22" t="str">
        <f t="shared" ref="G16:G17" si="1">IF(ROUND(D16*F16,2)=0,"",ROUND(D16*F16,2))</f>
        <v/>
      </c>
    </row>
    <row r="17" spans="1:7" ht="42.75" customHeight="1" thickBot="1">
      <c r="A17" s="9">
        <v>10</v>
      </c>
      <c r="B17" s="11" t="s">
        <v>27</v>
      </c>
      <c r="C17" s="4" t="s">
        <v>79</v>
      </c>
      <c r="D17" s="32">
        <v>440</v>
      </c>
      <c r="E17" s="10" t="s">
        <v>13</v>
      </c>
      <c r="F17" s="51"/>
      <c r="G17" s="22" t="str">
        <f t="shared" si="1"/>
        <v/>
      </c>
    </row>
    <row r="18" spans="1:7" ht="24.95" customHeight="1" thickBot="1">
      <c r="A18" s="8" t="s">
        <v>14</v>
      </c>
      <c r="B18" s="60" t="s">
        <v>25</v>
      </c>
      <c r="C18" s="61"/>
      <c r="D18" s="61"/>
      <c r="E18" s="61"/>
      <c r="F18" s="61"/>
      <c r="G18" s="62"/>
    </row>
    <row r="19" spans="1:7" ht="50.25" customHeight="1">
      <c r="A19" s="9">
        <v>11</v>
      </c>
      <c r="B19" s="11" t="s">
        <v>33</v>
      </c>
      <c r="C19" s="4" t="s">
        <v>57</v>
      </c>
      <c r="D19" s="32">
        <v>35</v>
      </c>
      <c r="E19" s="10" t="s">
        <v>9</v>
      </c>
      <c r="F19" s="51"/>
      <c r="G19" s="22" t="str">
        <f t="shared" ref="G19:G27" si="2">IF(ROUND(D19*F19,2)=0,"",ROUND(D19*F19,2))</f>
        <v/>
      </c>
    </row>
    <row r="20" spans="1:7" ht="30" customHeight="1">
      <c r="A20" s="9">
        <v>12</v>
      </c>
      <c r="B20" s="11" t="s">
        <v>33</v>
      </c>
      <c r="C20" s="4" t="s">
        <v>50</v>
      </c>
      <c r="D20" s="35">
        <v>2</v>
      </c>
      <c r="E20" s="11" t="s">
        <v>17</v>
      </c>
      <c r="F20" s="52"/>
      <c r="G20" s="29" t="str">
        <f t="shared" si="2"/>
        <v/>
      </c>
    </row>
    <row r="21" spans="1:7" ht="35.1" customHeight="1">
      <c r="A21" s="9">
        <v>13</v>
      </c>
      <c r="B21" s="11" t="s">
        <v>33</v>
      </c>
      <c r="C21" s="4" t="s">
        <v>34</v>
      </c>
      <c r="D21" s="35">
        <v>7</v>
      </c>
      <c r="E21" s="11" t="s">
        <v>13</v>
      </c>
      <c r="F21" s="52"/>
      <c r="G21" s="29" t="str">
        <f t="shared" si="2"/>
        <v/>
      </c>
    </row>
    <row r="22" spans="1:7" ht="54.75" customHeight="1">
      <c r="A22" s="9">
        <v>14</v>
      </c>
      <c r="B22" s="11" t="s">
        <v>33</v>
      </c>
      <c r="C22" s="4" t="s">
        <v>35</v>
      </c>
      <c r="D22" s="35">
        <f>34*0.6</f>
        <v>20.399999999999999</v>
      </c>
      <c r="E22" s="11" t="s">
        <v>13</v>
      </c>
      <c r="F22" s="52"/>
      <c r="G22" s="29" t="str">
        <f t="shared" si="2"/>
        <v/>
      </c>
    </row>
    <row r="23" spans="1:7" ht="38.25" customHeight="1">
      <c r="A23" s="9">
        <v>15</v>
      </c>
      <c r="B23" s="11" t="s">
        <v>33</v>
      </c>
      <c r="C23" s="4" t="s">
        <v>84</v>
      </c>
      <c r="D23" s="35">
        <f>24*0.8</f>
        <v>19.200000000000003</v>
      </c>
      <c r="E23" s="11" t="s">
        <v>10</v>
      </c>
      <c r="F23" s="52"/>
      <c r="G23" s="29" t="str">
        <f t="shared" si="2"/>
        <v/>
      </c>
    </row>
    <row r="24" spans="1:7" ht="31.5" customHeight="1">
      <c r="A24" s="9">
        <v>16</v>
      </c>
      <c r="B24" s="11" t="s">
        <v>54</v>
      </c>
      <c r="C24" s="4" t="s">
        <v>55</v>
      </c>
      <c r="D24" s="35">
        <v>24</v>
      </c>
      <c r="E24" s="11" t="s">
        <v>9</v>
      </c>
      <c r="F24" s="52"/>
      <c r="G24" s="29" t="str">
        <f t="shared" si="2"/>
        <v/>
      </c>
    </row>
    <row r="25" spans="1:7" ht="37.5" customHeight="1">
      <c r="A25" s="9">
        <v>17</v>
      </c>
      <c r="B25" s="11" t="s">
        <v>33</v>
      </c>
      <c r="C25" s="4" t="s">
        <v>56</v>
      </c>
      <c r="D25" s="35">
        <v>4</v>
      </c>
      <c r="E25" s="11" t="s">
        <v>17</v>
      </c>
      <c r="F25" s="52"/>
      <c r="G25" s="29" t="str">
        <f t="shared" si="2"/>
        <v/>
      </c>
    </row>
    <row r="26" spans="1:7" ht="33.75" customHeight="1">
      <c r="A26" s="9">
        <v>18</v>
      </c>
      <c r="B26" s="11" t="s">
        <v>33</v>
      </c>
      <c r="C26" s="4" t="s">
        <v>85</v>
      </c>
      <c r="D26" s="35">
        <f>24*0.6</f>
        <v>14.399999999999999</v>
      </c>
      <c r="E26" s="11" t="s">
        <v>13</v>
      </c>
      <c r="F26" s="52"/>
      <c r="G26" s="29" t="str">
        <f t="shared" si="2"/>
        <v/>
      </c>
    </row>
    <row r="27" spans="1:7" s="12" customFormat="1" ht="34.5" customHeight="1" thickBot="1">
      <c r="A27" s="9">
        <v>19</v>
      </c>
      <c r="B27" s="11" t="s">
        <v>37</v>
      </c>
      <c r="C27" s="4" t="s">
        <v>40</v>
      </c>
      <c r="D27" s="32">
        <v>2</v>
      </c>
      <c r="E27" s="10" t="s">
        <v>36</v>
      </c>
      <c r="F27" s="51"/>
      <c r="G27" s="22" t="str">
        <f t="shared" si="2"/>
        <v/>
      </c>
    </row>
    <row r="28" spans="1:7" ht="24.95" customHeight="1" thickBot="1">
      <c r="A28" s="8" t="s">
        <v>28</v>
      </c>
      <c r="B28" s="60" t="s">
        <v>15</v>
      </c>
      <c r="C28" s="61"/>
      <c r="D28" s="61"/>
      <c r="E28" s="61"/>
      <c r="F28" s="61"/>
      <c r="G28" s="62"/>
    </row>
    <row r="29" spans="1:7" ht="50.1" customHeight="1">
      <c r="A29" s="13">
        <v>20</v>
      </c>
      <c r="B29" s="16" t="s">
        <v>16</v>
      </c>
      <c r="C29" s="48" t="s">
        <v>86</v>
      </c>
      <c r="D29" s="36">
        <f>D43+D44-551</f>
        <v>588</v>
      </c>
      <c r="E29" s="16" t="s">
        <v>10</v>
      </c>
      <c r="F29" s="51"/>
      <c r="G29" s="28" t="str">
        <f t="shared" ref="G29:G35" si="3">IF(ROUND(D29*F29,2)=0,"",ROUND(D29*F29,2))</f>
        <v/>
      </c>
    </row>
    <row r="30" spans="1:7" ht="52.5" customHeight="1">
      <c r="A30" s="9">
        <v>21</v>
      </c>
      <c r="B30" s="11" t="s">
        <v>16</v>
      </c>
      <c r="C30" s="4" t="s">
        <v>87</v>
      </c>
      <c r="D30" s="35">
        <f>7197</f>
        <v>7197</v>
      </c>
      <c r="E30" s="10" t="s">
        <v>10</v>
      </c>
      <c r="F30" s="51"/>
      <c r="G30" s="22" t="str">
        <f t="shared" si="3"/>
        <v/>
      </c>
    </row>
    <row r="31" spans="1:7" ht="39.950000000000003" customHeight="1">
      <c r="A31" s="9">
        <v>22</v>
      </c>
      <c r="B31" s="11" t="s">
        <v>16</v>
      </c>
      <c r="C31" s="4" t="s">
        <v>42</v>
      </c>
      <c r="D31" s="35">
        <v>551</v>
      </c>
      <c r="E31" s="10" t="s">
        <v>10</v>
      </c>
      <c r="F31" s="51"/>
      <c r="G31" s="22" t="str">
        <f t="shared" si="3"/>
        <v/>
      </c>
    </row>
    <row r="32" spans="1:7" ht="48.75" customHeight="1">
      <c r="A32" s="9">
        <v>23</v>
      </c>
      <c r="B32" s="11" t="s">
        <v>29</v>
      </c>
      <c r="C32" s="4" t="s">
        <v>88</v>
      </c>
      <c r="D32" s="35">
        <f>D44</f>
        <v>872</v>
      </c>
      <c r="E32" s="10" t="s">
        <v>10</v>
      </c>
      <c r="F32" s="51"/>
      <c r="G32" s="22" t="str">
        <f t="shared" si="3"/>
        <v/>
      </c>
    </row>
    <row r="33" spans="1:7" ht="47.25" customHeight="1">
      <c r="A33" s="9">
        <v>24</v>
      </c>
      <c r="B33" s="11" t="s">
        <v>29</v>
      </c>
      <c r="C33" s="4" t="s">
        <v>108</v>
      </c>
      <c r="D33" s="35">
        <f>6636+267+50</f>
        <v>6953</v>
      </c>
      <c r="E33" s="10" t="s">
        <v>10</v>
      </c>
      <c r="F33" s="51"/>
      <c r="G33" s="22" t="str">
        <f t="shared" si="3"/>
        <v/>
      </c>
    </row>
    <row r="34" spans="1:7" ht="54" customHeight="1">
      <c r="A34" s="9">
        <v>25</v>
      </c>
      <c r="B34" s="11" t="s">
        <v>29</v>
      </c>
      <c r="C34" s="4" t="s">
        <v>104</v>
      </c>
      <c r="D34" s="35">
        <f>D43+D44</f>
        <v>1139</v>
      </c>
      <c r="E34" s="10" t="s">
        <v>10</v>
      </c>
      <c r="F34" s="51"/>
      <c r="G34" s="22" t="str">
        <f t="shared" si="3"/>
        <v/>
      </c>
    </row>
    <row r="35" spans="1:7" ht="54.75" customHeight="1" thickBot="1">
      <c r="A35" s="9">
        <v>26</v>
      </c>
      <c r="B35" s="11" t="s">
        <v>39</v>
      </c>
      <c r="C35" s="4" t="s">
        <v>105</v>
      </c>
      <c r="D35" s="35">
        <f>7197</f>
        <v>7197</v>
      </c>
      <c r="E35" s="10" t="s">
        <v>10</v>
      </c>
      <c r="F35" s="51"/>
      <c r="G35" s="22" t="str">
        <f t="shared" si="3"/>
        <v/>
      </c>
    </row>
    <row r="36" spans="1:7" ht="24.95" customHeight="1" thickBot="1">
      <c r="A36" s="8" t="s">
        <v>18</v>
      </c>
      <c r="B36" s="60" t="s">
        <v>19</v>
      </c>
      <c r="C36" s="61"/>
      <c r="D36" s="61"/>
      <c r="E36" s="61"/>
      <c r="F36" s="61"/>
      <c r="G36" s="62"/>
    </row>
    <row r="37" spans="1:7" ht="45" customHeight="1">
      <c r="A37" s="3">
        <v>27</v>
      </c>
      <c r="B37" s="2" t="s">
        <v>96</v>
      </c>
      <c r="C37" s="4" t="s">
        <v>91</v>
      </c>
      <c r="D37" s="35">
        <f>7881+D42</f>
        <v>15744</v>
      </c>
      <c r="E37" s="10" t="s">
        <v>10</v>
      </c>
      <c r="F37" s="51"/>
      <c r="G37" s="22" t="str">
        <f t="shared" ref="G37:G44" si="4">IF(ROUND(D37*F37,2)=0,"",ROUND(D37*F37,2))</f>
        <v/>
      </c>
    </row>
    <row r="38" spans="1:7" ht="45" customHeight="1">
      <c r="A38" s="3">
        <v>28</v>
      </c>
      <c r="B38" s="2" t="s">
        <v>96</v>
      </c>
      <c r="C38" s="4" t="s">
        <v>92</v>
      </c>
      <c r="D38" s="35">
        <f>D37</f>
        <v>15744</v>
      </c>
      <c r="E38" s="10" t="s">
        <v>10</v>
      </c>
      <c r="F38" s="51"/>
      <c r="G38" s="22" t="str">
        <f t="shared" si="4"/>
        <v/>
      </c>
    </row>
    <row r="39" spans="1:7" ht="39" customHeight="1">
      <c r="A39" s="3">
        <v>29</v>
      </c>
      <c r="B39" s="2" t="s">
        <v>38</v>
      </c>
      <c r="C39" s="4" t="s">
        <v>69</v>
      </c>
      <c r="D39" s="32">
        <f>180.8</f>
        <v>180.8</v>
      </c>
      <c r="E39" s="1" t="s">
        <v>48</v>
      </c>
      <c r="F39" s="51"/>
      <c r="G39" s="22" t="str">
        <f t="shared" si="4"/>
        <v/>
      </c>
    </row>
    <row r="40" spans="1:7" ht="50.25" customHeight="1">
      <c r="A40" s="3">
        <v>30</v>
      </c>
      <c r="B40" s="2" t="s">
        <v>97</v>
      </c>
      <c r="C40" s="4" t="s">
        <v>109</v>
      </c>
      <c r="D40" s="32">
        <f>926</f>
        <v>926</v>
      </c>
      <c r="E40" s="10" t="s">
        <v>10</v>
      </c>
      <c r="F40" s="51"/>
      <c r="G40" s="22" t="str">
        <f t="shared" si="4"/>
        <v/>
      </c>
    </row>
    <row r="41" spans="1:7" ht="45" customHeight="1">
      <c r="A41" s="3">
        <v>31</v>
      </c>
      <c r="B41" s="2" t="s">
        <v>38</v>
      </c>
      <c r="C41" s="4" t="s">
        <v>90</v>
      </c>
      <c r="D41" s="35">
        <v>7881</v>
      </c>
      <c r="E41" s="10" t="s">
        <v>10</v>
      </c>
      <c r="F41" s="51"/>
      <c r="G41" s="22" t="str">
        <f t="shared" si="4"/>
        <v/>
      </c>
    </row>
    <row r="42" spans="1:7" ht="39" customHeight="1">
      <c r="A42" s="3">
        <v>32</v>
      </c>
      <c r="B42" s="2" t="s">
        <v>95</v>
      </c>
      <c r="C42" s="4" t="s">
        <v>53</v>
      </c>
      <c r="D42" s="32">
        <f>7773+90</f>
        <v>7863</v>
      </c>
      <c r="E42" s="1" t="s">
        <v>10</v>
      </c>
      <c r="F42" s="51"/>
      <c r="G42" s="22" t="str">
        <f t="shared" si="4"/>
        <v/>
      </c>
    </row>
    <row r="43" spans="1:7" ht="39" customHeight="1">
      <c r="A43" s="3">
        <v>33</v>
      </c>
      <c r="B43" s="2" t="s">
        <v>30</v>
      </c>
      <c r="C43" s="4" t="s">
        <v>107</v>
      </c>
      <c r="D43" s="32">
        <v>267</v>
      </c>
      <c r="E43" s="10" t="s">
        <v>10</v>
      </c>
      <c r="F43" s="51"/>
      <c r="G43" s="22" t="str">
        <f t="shared" si="4"/>
        <v/>
      </c>
    </row>
    <row r="44" spans="1:7" ht="51.75" customHeight="1" thickBot="1">
      <c r="A44" s="3">
        <v>34</v>
      </c>
      <c r="B44" s="2" t="s">
        <v>30</v>
      </c>
      <c r="C44" s="4" t="s">
        <v>106</v>
      </c>
      <c r="D44" s="32">
        <f>857+15</f>
        <v>872</v>
      </c>
      <c r="E44" s="10" t="s">
        <v>10</v>
      </c>
      <c r="F44" s="51"/>
      <c r="G44" s="22" t="str">
        <f t="shared" si="4"/>
        <v/>
      </c>
    </row>
    <row r="45" spans="1:7" ht="24.95" customHeight="1" thickBot="1">
      <c r="A45" s="8" t="s">
        <v>20</v>
      </c>
      <c r="B45" s="60" t="s">
        <v>22</v>
      </c>
      <c r="C45" s="61"/>
      <c r="D45" s="61"/>
      <c r="E45" s="61"/>
      <c r="F45" s="61"/>
      <c r="G45" s="62"/>
    </row>
    <row r="46" spans="1:7" ht="46.5" customHeight="1">
      <c r="A46" s="9">
        <v>35</v>
      </c>
      <c r="B46" s="2" t="s">
        <v>23</v>
      </c>
      <c r="C46" s="5" t="s">
        <v>71</v>
      </c>
      <c r="D46" s="32">
        <f>1280*1.5+300+700</f>
        <v>2920</v>
      </c>
      <c r="E46" s="10" t="s">
        <v>10</v>
      </c>
      <c r="F46" s="51"/>
      <c r="G46" s="22" t="str">
        <f t="shared" ref="G46:G47" si="5">IF(ROUND(D46*F46,2)=0,"",ROUND(D46*F46,2))</f>
        <v/>
      </c>
    </row>
    <row r="47" spans="1:7" ht="46.5" customHeight="1" thickBot="1">
      <c r="A47" s="9">
        <v>36</v>
      </c>
      <c r="B47" s="2" t="s">
        <v>23</v>
      </c>
      <c r="C47" s="5" t="s">
        <v>72</v>
      </c>
      <c r="D47" s="32">
        <v>152</v>
      </c>
      <c r="E47" s="10" t="s">
        <v>9</v>
      </c>
      <c r="F47" s="51"/>
      <c r="G47" s="22" t="str">
        <f t="shared" si="5"/>
        <v/>
      </c>
    </row>
    <row r="48" spans="1:7" ht="24.75" customHeight="1" thickBot="1">
      <c r="A48" s="8" t="s">
        <v>66</v>
      </c>
      <c r="B48" s="57" t="s">
        <v>43</v>
      </c>
      <c r="C48" s="58"/>
      <c r="D48" s="58"/>
      <c r="E48" s="58"/>
      <c r="F48" s="58"/>
      <c r="G48" s="59"/>
    </row>
    <row r="49" spans="1:7" ht="39" customHeight="1">
      <c r="A49" s="13">
        <v>37</v>
      </c>
      <c r="B49" s="14" t="s">
        <v>44</v>
      </c>
      <c r="C49" s="15" t="s">
        <v>45</v>
      </c>
      <c r="D49" s="36">
        <v>10</v>
      </c>
      <c r="E49" s="16" t="s">
        <v>17</v>
      </c>
      <c r="F49" s="50"/>
      <c r="G49" s="28" t="str">
        <f t="shared" ref="G49:G54" si="6">IF(ROUND(D49*F49,2)=0,"",ROUND(D49*F49,2))</f>
        <v/>
      </c>
    </row>
    <row r="50" spans="1:7" ht="39" customHeight="1">
      <c r="A50" s="9">
        <v>38</v>
      </c>
      <c r="B50" s="2" t="s">
        <v>44</v>
      </c>
      <c r="C50" s="5" t="s">
        <v>46</v>
      </c>
      <c r="D50" s="35">
        <v>10</v>
      </c>
      <c r="E50" s="11" t="s">
        <v>17</v>
      </c>
      <c r="F50" s="52"/>
      <c r="G50" s="29" t="str">
        <f t="shared" si="6"/>
        <v/>
      </c>
    </row>
    <row r="51" spans="1:7" ht="39" customHeight="1">
      <c r="A51" s="9">
        <v>39</v>
      </c>
      <c r="B51" s="2" t="s">
        <v>44</v>
      </c>
      <c r="C51" s="5" t="s">
        <v>77</v>
      </c>
      <c r="D51" s="35">
        <v>2</v>
      </c>
      <c r="E51" s="11" t="s">
        <v>17</v>
      </c>
      <c r="F51" s="52"/>
      <c r="G51" s="29" t="str">
        <f t="shared" si="6"/>
        <v/>
      </c>
    </row>
    <row r="52" spans="1:7" ht="39" customHeight="1">
      <c r="A52" s="9">
        <v>40</v>
      </c>
      <c r="B52" s="2" t="s">
        <v>44</v>
      </c>
      <c r="C52" s="5" t="s">
        <v>78</v>
      </c>
      <c r="D52" s="35">
        <v>8</v>
      </c>
      <c r="E52" s="11" t="s">
        <v>17</v>
      </c>
      <c r="F52" s="52"/>
      <c r="G52" s="29" t="str">
        <f t="shared" si="6"/>
        <v/>
      </c>
    </row>
    <row r="53" spans="1:7" ht="39" customHeight="1">
      <c r="A53" s="9">
        <v>41</v>
      </c>
      <c r="B53" s="2" t="s">
        <v>44</v>
      </c>
      <c r="C53" s="5" t="s">
        <v>51</v>
      </c>
      <c r="D53" s="35">
        <v>8</v>
      </c>
      <c r="E53" s="11" t="s">
        <v>17</v>
      </c>
      <c r="F53" s="52"/>
      <c r="G53" s="29" t="str">
        <f t="shared" si="6"/>
        <v/>
      </c>
    </row>
    <row r="54" spans="1:7" ht="39" customHeight="1" thickBot="1">
      <c r="A54" s="42">
        <v>42</v>
      </c>
      <c r="B54" s="43" t="s">
        <v>44</v>
      </c>
      <c r="C54" s="44" t="s">
        <v>52</v>
      </c>
      <c r="D54" s="45">
        <v>8</v>
      </c>
      <c r="E54" s="46" t="s">
        <v>17</v>
      </c>
      <c r="F54" s="53"/>
      <c r="G54" s="47" t="str">
        <f t="shared" si="6"/>
        <v/>
      </c>
    </row>
    <row r="55" spans="1:7" ht="24.95" customHeight="1" thickBot="1">
      <c r="A55" s="8" t="s">
        <v>47</v>
      </c>
      <c r="B55" s="60" t="s">
        <v>59</v>
      </c>
      <c r="C55" s="61"/>
      <c r="D55" s="61"/>
      <c r="E55" s="61"/>
      <c r="F55" s="61"/>
      <c r="G55" s="62"/>
    </row>
    <row r="56" spans="1:7" ht="52.5" customHeight="1">
      <c r="A56" s="13">
        <v>43</v>
      </c>
      <c r="B56" s="14" t="s">
        <v>21</v>
      </c>
      <c r="C56" s="15" t="s">
        <v>68</v>
      </c>
      <c r="D56" s="36">
        <v>638</v>
      </c>
      <c r="E56" s="16" t="s">
        <v>9</v>
      </c>
      <c r="F56" s="50"/>
      <c r="G56" s="28" t="str">
        <f t="shared" ref="G56:G57" si="7">IF(ROUND(D56*F56,2)=0,"",ROUND(D56*F56,2))</f>
        <v/>
      </c>
    </row>
    <row r="57" spans="1:7" ht="52.5" customHeight="1" thickBot="1">
      <c r="A57" s="17">
        <v>44</v>
      </c>
      <c r="B57" s="18" t="s">
        <v>21</v>
      </c>
      <c r="C57" s="19" t="s">
        <v>76</v>
      </c>
      <c r="D57" s="32">
        <v>19</v>
      </c>
      <c r="E57" s="20" t="s">
        <v>9</v>
      </c>
      <c r="F57" s="51"/>
      <c r="G57" s="22" t="str">
        <f t="shared" si="7"/>
        <v/>
      </c>
    </row>
    <row r="58" spans="1:7" ht="24.95" customHeight="1" thickBot="1">
      <c r="A58" s="8" t="s">
        <v>63</v>
      </c>
      <c r="B58" s="60" t="s">
        <v>73</v>
      </c>
      <c r="C58" s="61"/>
      <c r="D58" s="61"/>
      <c r="E58" s="61"/>
      <c r="F58" s="61"/>
      <c r="G58" s="62"/>
    </row>
    <row r="59" spans="1:7" ht="34.5" customHeight="1">
      <c r="A59" s="17">
        <v>45</v>
      </c>
      <c r="B59" s="18" t="s">
        <v>99</v>
      </c>
      <c r="C59" s="19" t="s">
        <v>74</v>
      </c>
      <c r="D59" s="37">
        <v>123</v>
      </c>
      <c r="E59" s="20" t="s">
        <v>49</v>
      </c>
      <c r="F59" s="51"/>
      <c r="G59" s="22" t="str">
        <f t="shared" ref="G59:G68" si="8">IF(ROUND(D59*F59,2)=0,"",ROUND(D59*F59,2))</f>
        <v/>
      </c>
    </row>
    <row r="60" spans="1:7" ht="34.5" customHeight="1">
      <c r="A60" s="17">
        <v>46</v>
      </c>
      <c r="B60" s="18" t="s">
        <v>99</v>
      </c>
      <c r="C60" s="5" t="s">
        <v>113</v>
      </c>
      <c r="D60" s="35">
        <v>123</v>
      </c>
      <c r="E60" s="11" t="s">
        <v>49</v>
      </c>
      <c r="F60" s="52"/>
      <c r="G60" s="31" t="str">
        <f t="shared" si="8"/>
        <v/>
      </c>
    </row>
    <row r="61" spans="1:7" ht="34.5" customHeight="1">
      <c r="A61" s="17">
        <v>47</v>
      </c>
      <c r="B61" s="18" t="s">
        <v>99</v>
      </c>
      <c r="C61" s="5" t="s">
        <v>58</v>
      </c>
      <c r="D61" s="35">
        <v>123</v>
      </c>
      <c r="E61" s="11" t="s">
        <v>49</v>
      </c>
      <c r="F61" s="52"/>
      <c r="G61" s="31" t="str">
        <f t="shared" si="8"/>
        <v/>
      </c>
    </row>
    <row r="62" spans="1:7" ht="34.5" customHeight="1">
      <c r="A62" s="17">
        <v>48</v>
      </c>
      <c r="B62" s="18" t="s">
        <v>99</v>
      </c>
      <c r="C62" s="5" t="s">
        <v>75</v>
      </c>
      <c r="D62" s="35">
        <v>1</v>
      </c>
      <c r="E62" s="11" t="s">
        <v>17</v>
      </c>
      <c r="F62" s="52"/>
      <c r="G62" s="31" t="str">
        <f t="shared" si="8"/>
        <v/>
      </c>
    </row>
    <row r="63" spans="1:7" ht="52.5" customHeight="1">
      <c r="A63" s="17">
        <v>49</v>
      </c>
      <c r="B63" s="18" t="s">
        <v>99</v>
      </c>
      <c r="C63" s="5" t="s">
        <v>112</v>
      </c>
      <c r="D63" s="35">
        <v>18</v>
      </c>
      <c r="E63" s="11" t="s">
        <v>49</v>
      </c>
      <c r="F63" s="52"/>
      <c r="G63" s="31" t="str">
        <f t="shared" si="8"/>
        <v/>
      </c>
    </row>
    <row r="64" spans="1:7" ht="43.5" customHeight="1">
      <c r="A64" s="17">
        <v>50</v>
      </c>
      <c r="B64" s="18" t="s">
        <v>99</v>
      </c>
      <c r="C64" s="5" t="s">
        <v>114</v>
      </c>
      <c r="D64" s="35">
        <v>46</v>
      </c>
      <c r="E64" s="11" t="s">
        <v>17</v>
      </c>
      <c r="F64" s="52"/>
      <c r="G64" s="29" t="str">
        <f t="shared" si="8"/>
        <v/>
      </c>
    </row>
    <row r="65" spans="1:7" ht="38.25" customHeight="1" thickBot="1">
      <c r="A65" s="17">
        <v>51</v>
      </c>
      <c r="B65" s="18" t="s">
        <v>99</v>
      </c>
      <c r="C65" s="5" t="s">
        <v>111</v>
      </c>
      <c r="D65" s="35">
        <v>15</v>
      </c>
      <c r="E65" s="11" t="s">
        <v>49</v>
      </c>
      <c r="F65" s="52"/>
      <c r="G65" s="29" t="str">
        <f t="shared" si="8"/>
        <v/>
      </c>
    </row>
    <row r="66" spans="1:7" ht="24.95" customHeight="1" thickBot="1">
      <c r="A66" s="8" t="s">
        <v>115</v>
      </c>
      <c r="B66" s="60" t="s">
        <v>101</v>
      </c>
      <c r="C66" s="61"/>
      <c r="D66" s="61"/>
      <c r="E66" s="61"/>
      <c r="F66" s="61"/>
      <c r="G66" s="62"/>
    </row>
    <row r="67" spans="1:7" ht="43.5" customHeight="1">
      <c r="A67" s="17">
        <v>52</v>
      </c>
      <c r="B67" s="18" t="s">
        <v>102</v>
      </c>
      <c r="C67" s="5" t="s">
        <v>103</v>
      </c>
      <c r="D67" s="35">
        <v>1</v>
      </c>
      <c r="E67" s="11" t="s">
        <v>36</v>
      </c>
      <c r="F67" s="52"/>
      <c r="G67" s="29" t="str">
        <f t="shared" si="8"/>
        <v/>
      </c>
    </row>
    <row r="68" spans="1:7" ht="43.5" customHeight="1" thickBot="1">
      <c r="A68" s="17">
        <v>53</v>
      </c>
      <c r="B68" s="18" t="s">
        <v>102</v>
      </c>
      <c r="C68" s="5" t="s">
        <v>116</v>
      </c>
      <c r="D68" s="35">
        <v>1</v>
      </c>
      <c r="E68" s="11" t="s">
        <v>36</v>
      </c>
      <c r="F68" s="52"/>
      <c r="G68" s="29" t="str">
        <f t="shared" si="8"/>
        <v/>
      </c>
    </row>
    <row r="69" spans="1:7" ht="51.75" customHeight="1" thickBot="1">
      <c r="A69" s="54" t="s">
        <v>67</v>
      </c>
      <c r="B69" s="55"/>
      <c r="C69" s="55"/>
      <c r="D69" s="55"/>
      <c r="E69" s="55"/>
      <c r="F69" s="56"/>
      <c r="G69" s="38" t="str">
        <f>IF(SUM(G7:G68)=0,"",SUM(G7:G68))</f>
        <v/>
      </c>
    </row>
    <row r="70" spans="1:7" ht="51.75" customHeight="1" thickBot="1">
      <c r="A70" s="54" t="s">
        <v>81</v>
      </c>
      <c r="B70" s="55"/>
      <c r="C70" s="55"/>
      <c r="D70" s="55"/>
      <c r="E70" s="55"/>
      <c r="F70" s="56"/>
      <c r="G70" s="49" t="str">
        <f>IF(G69="","",ROUND(0.23*G69,2))</f>
        <v/>
      </c>
    </row>
    <row r="71" spans="1:7" ht="51.75" customHeight="1" thickBot="1">
      <c r="A71" s="54" t="s">
        <v>60</v>
      </c>
      <c r="B71" s="55"/>
      <c r="C71" s="55"/>
      <c r="D71" s="55"/>
      <c r="E71" s="55"/>
      <c r="F71" s="56"/>
      <c r="G71" s="38" t="str">
        <f>IF(G69="","",G69+G70)</f>
        <v/>
      </c>
    </row>
  </sheetData>
  <sheetProtection algorithmName="SHA-512" hashValue="viexXoGHKfNPMAjE/gPzkV0wplDTcDQAkPjq7joZPBd4VU0buDV0gVbhoyscfcup7hHQX0016xdQXY1PPR2OUg==" saltValue="vwTCubcGX3HZMad7TF5jNw==" spinCount="100000" sheet="1" objects="1" scenarios="1"/>
  <mergeCells count="20">
    <mergeCell ref="B45:G45"/>
    <mergeCell ref="A1:G1"/>
    <mergeCell ref="A2:G2"/>
    <mergeCell ref="A3:A4"/>
    <mergeCell ref="B3:B4"/>
    <mergeCell ref="C3:C4"/>
    <mergeCell ref="D3:D4"/>
    <mergeCell ref="E3:E4"/>
    <mergeCell ref="B6:G6"/>
    <mergeCell ref="B15:G15"/>
    <mergeCell ref="B18:G18"/>
    <mergeCell ref="B28:G28"/>
    <mergeCell ref="B36:G36"/>
    <mergeCell ref="A71:F71"/>
    <mergeCell ref="B48:G48"/>
    <mergeCell ref="B55:G55"/>
    <mergeCell ref="B58:G58"/>
    <mergeCell ref="B66:G66"/>
    <mergeCell ref="A69:F69"/>
    <mergeCell ref="A70:F70"/>
  </mergeCells>
  <pageMargins left="0.9055118110236221" right="0.51181102362204722" top="0.55118110236220474" bottom="0.55118110236220474" header="0.31496062992125984" footer="0.31496062992125984"/>
  <pageSetup paperSize="9" scale="64" fitToHeight="3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FCPR</vt:lpstr>
      <vt:lpstr>FCPR!Obszar_wydruku</vt:lpstr>
      <vt:lpstr>FCPR!Tytuły_wydruku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BUDPS</dc:creator>
  <cp:lastModifiedBy>Ryszard Słupski</cp:lastModifiedBy>
  <cp:lastPrinted>2023-05-10T19:52:32Z</cp:lastPrinted>
  <dcterms:created xsi:type="dcterms:W3CDTF">2014-07-06T09:10:14Z</dcterms:created>
  <dcterms:modified xsi:type="dcterms:W3CDTF">2023-05-11T06:12:47Z</dcterms:modified>
</cp:coreProperties>
</file>