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ch01\Documents\Moje dokumenty\Kasia Kochańska\Termomodernizacja UMIG\PFU- 20082020\Zestawienie kosztów\"/>
    </mc:Choice>
  </mc:AlternateContent>
  <xr:revisionPtr revIDLastSave="0" documentId="8_{155125D1-2C54-421F-A0B3-AC5260CAECE8}" xr6:coauthVersionLast="47" xr6:coauthVersionMax="47" xr10:uidLastSave="{00000000-0000-0000-0000-000000000000}"/>
  <bookViews>
    <workbookView xWindow="-120" yWindow="-120" windowWidth="29040" windowHeight="15840" xr2:uid="{CA9B1A72-FCCD-42E7-8F38-4FF70EC76D36}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55" i="1" l="1"/>
  <c r="D49" i="1"/>
  <c r="D48" i="1"/>
  <c r="D47" i="1"/>
  <c r="D46" i="1"/>
  <c r="D44" i="1"/>
  <c r="D43" i="1"/>
  <c r="D42" i="1"/>
  <c r="D36" i="1"/>
  <c r="D35" i="1"/>
  <c r="D34" i="1"/>
  <c r="D24" i="1"/>
  <c r="D23" i="1"/>
  <c r="D21" i="1"/>
  <c r="D19" i="1"/>
  <c r="D17" i="1"/>
  <c r="D14" i="1" l="1"/>
  <c r="D13" i="1"/>
  <c r="D16" i="1"/>
  <c r="D15" i="1"/>
  <c r="D12" i="1"/>
  <c r="D11" i="1"/>
  <c r="D8" i="1"/>
  <c r="D6" i="1"/>
  <c r="D5" i="1"/>
</calcChain>
</file>

<file path=xl/sharedStrings.xml><?xml version="1.0" encoding="utf-8"?>
<sst xmlns="http://schemas.openxmlformats.org/spreadsheetml/2006/main" count="182" uniqueCount="129">
  <si>
    <t>Poz.</t>
  </si>
  <si>
    <t>Stan robót, elementy scalone, asortymenty zagregowane obiektu</t>
  </si>
  <si>
    <t>J.m.</t>
  </si>
  <si>
    <t>Ilość j.m.</t>
  </si>
  <si>
    <t>Cena za j.m.</t>
  </si>
  <si>
    <t>Cena całkowita (netto)</t>
  </si>
  <si>
    <t>Cena całkowita (brutto)</t>
  </si>
  <si>
    <t>A</t>
  </si>
  <si>
    <t>Prace termomodernizacyjne objęte audytem</t>
  </si>
  <si>
    <t>Wymiana grzejników, na grzejniki płytowe, montaż zaworów termostatycznych z głowicami, montaż zaworów na zasileniu i powrocie</t>
  </si>
  <si>
    <t>szt</t>
  </si>
  <si>
    <t>m2</t>
  </si>
  <si>
    <t>mb</t>
  </si>
  <si>
    <r>
      <t xml:space="preserve">Ocieplenie ścian piwnic - ościeża - płyty z polistyrenu ekspandowanego,  przeznaczone do ocieplania ścian, o deklarowanym poziomie naprężeń ściskających nie mniejszym niż 800 kPa, </t>
    </r>
    <r>
      <rPr>
        <sz val="11"/>
        <color theme="1"/>
        <rFont val="Calibri"/>
        <family val="2"/>
        <charset val="238"/>
      </rPr>
      <t>λ</t>
    </r>
    <r>
      <rPr>
        <sz val="11"/>
        <color theme="1"/>
        <rFont val="Calibri"/>
        <family val="2"/>
        <charset val="238"/>
        <scheme val="minor"/>
      </rPr>
      <t>= 0,031 W/mK</t>
    </r>
  </si>
  <si>
    <t>Ocieplenie ścian nadziemia - ściana zewnętrzna  północna, wschodnia i południowa: styropian gr. 14 cm - płyty z polistyrenu ekspandowanego, przeznaczone do ocieplania ścian, o deklarowanym poziomie naprężeń ściskających nie mniejszym niż 800 kPa, λ= 0,031 W/mK</t>
  </si>
  <si>
    <r>
      <t xml:space="preserve">Ocieplenie ścian piwnic - styropian gr. 14 cm - płyty z polistyrenu ekspandowanego,  przeznaczone do ocieplania ścian, o deklarowanym poziomie naprężeń ściskających nie mniejszym niż 800 kPa, </t>
    </r>
    <r>
      <rPr>
        <sz val="11"/>
        <color theme="1"/>
        <rFont val="Calibri"/>
        <family val="2"/>
        <charset val="238"/>
      </rPr>
      <t>λ</t>
    </r>
    <r>
      <rPr>
        <sz val="11"/>
        <color theme="1"/>
        <rFont val="Calibri"/>
        <family val="2"/>
        <charset val="238"/>
        <scheme val="minor"/>
      </rPr>
      <t>= 0,031 W/mK</t>
    </r>
  </si>
  <si>
    <t>Ocieplenie ścian nadziemia - ściana zachodnia- wełna mineralna gr. 14 cm, λ= 0,036 W/mK, przeznaczona do ocieplania ścian</t>
  </si>
  <si>
    <t>Okładzina ścienna z płyt fasadowych prefabrykowanych (np. firmy DASAG), mocowane na klej (jasne)</t>
  </si>
  <si>
    <t>Okładzina ścienna z płyt fasadowych prefabrykowanych (np. firmy DASAG), mocowane na klej (ciemne)</t>
  </si>
  <si>
    <t>Ocieplenie ścian nadziemia - ściana zewnętrzna  północna, wschodnia i południowa: ościeża - płyty z polistyrenu ekspandowanego, przeznaczone do ocieplania ścian, o deklarowanym poziomie naprężeń ściskających nie mniejszym niż 800 kPa, λ= 0,031 W/mK</t>
  </si>
  <si>
    <t>Ocieplenie ścian nadziemia - ściana zachodnia: ościeża - wełna mineralna λ= 0,036 W/mK, przeznaczona do ocieplania ścian</t>
  </si>
  <si>
    <t>Tynk cienkowarstwowy siloksanowy (silikatowo-silikonowy), barwiony w masie - jasny</t>
  </si>
  <si>
    <t>Tynk cienkowarstwowy siloksanowy (silikatowo-silikonowy), barwiony w masie - ciemny</t>
  </si>
  <si>
    <t>Docieplenie stropodachu metodą natryskową przy wykorzystaniu granulatu wełny mineralnej o współczynniku przewodności cieplnej λ wynoszącym co najwyżej 0,040 W/mK, o grubości warstwy izolacji termicznej 20 cm</t>
  </si>
  <si>
    <t>Wymiana okien drewnianych na okna PCV o współczynniku nie niższym niż U= 0,9 W/m2K</t>
  </si>
  <si>
    <t>Wymiana okna na drzwi zewnętrzne aluminiowe przeszklone o o współczynniku nie niższym niż U= 0,9 W/m2K wraz z wyburzeniem ścianki i robotami naprawczymi</t>
  </si>
  <si>
    <t>Wymiana krat okiennych - piwnice</t>
  </si>
  <si>
    <t>Czyszczenie, malowanie żaluzji - piwnice</t>
  </si>
  <si>
    <t>Demontaż, ponowny montaż instalacji odgromowej</t>
  </si>
  <si>
    <t>Demontaż i ponowny montaż elementów zlokalizowanych na elewacji budynku (budki dla ptaków, numer administracyjny, lampy, uchwyty do flag itp.)</t>
  </si>
  <si>
    <t>kpl</t>
  </si>
  <si>
    <t>Koszt prac projektowych</t>
  </si>
  <si>
    <t>RAZEM - Prace termomodernizacyjne objęte audytem</t>
  </si>
  <si>
    <t>B</t>
  </si>
  <si>
    <t>Prace dodatkowe nie objęte audytem</t>
  </si>
  <si>
    <t>Demontaż istniejącego daszku w konstrukcji stalowe na elewacji południowej</t>
  </si>
  <si>
    <t>Demontaż płytek na schodach i spoczniku</t>
  </si>
  <si>
    <t>Demontaż balustrady stalowej ażurowej</t>
  </si>
  <si>
    <t>Demontaż skrzynki gazowej i rury gazowejm, biegnącej po elewacji</t>
  </si>
  <si>
    <t>Demontaż wciągarki dla urządzeń radarowych</t>
  </si>
  <si>
    <t>Demontaż ogrodzenia w konstrukcji stalowej do powtórnego montażu w innej konfiguracji</t>
  </si>
  <si>
    <t>Wykonanie izolacji pionowej przeciwwodnej na ścianach piwnic na styku z gruntem
• odkopanie ścian
• oczyszczenie ścian
• montaż ocieplenia- polistyren ekstrudowany, λ= 0,031 W/mK, 
  gr. 10 cm 
• założenie folii kubełkowej 
• zakopanie 
• wykonanie opaski z płyt chodnikowych betonowych 30 x 30 cm</t>
  </si>
  <si>
    <t>Powiększenie podestu wejściowego od strony południowej - konstrukcja żelbetowa</t>
  </si>
  <si>
    <t>Położenie płytek ceramicznych na powiększonym podeście i na istniejących schodach - płytki antypoślizgowe</t>
  </si>
  <si>
    <t>Wykonanie nowych schodów do wejścia do pomieszczenia węzła cieplnego od strony południowej</t>
  </si>
  <si>
    <t>Położenie płytek ceramicznych na schodach zejściowych - płytki antypoślizgowe</t>
  </si>
  <si>
    <t>Montaż zadaszeń - ściana północna w obrębie ryzalitu - daszek szklany na odciągach</t>
  </si>
  <si>
    <t>Montaż zadaszeń - ściana południowa - nad wejściami - daszek szklany na odciągach</t>
  </si>
  <si>
    <t>Montaż zadaszeń - ściana południowa - wykonaniem zadaszenia nad zejściem do piwnicy w konstrukcji lekkiej aluminiowej</t>
  </si>
  <si>
    <t>Wykonanie odwodnienia liniowego przy wejściu do piwnicy od strony południowej wraz z podłączeniem do kanalizacji deszczowej - środkowa rura spustowa</t>
  </si>
  <si>
    <t>Wykonanie instalacji elektrycznej oświetleniowej - 7 opraw LED świecących góra/dół</t>
  </si>
  <si>
    <t>Przeniesienie istniejących jednostek klimatyzacyjnych zewnętrznych ze ściany północnej, wschodniej i zachodniej na dach budynku, montaż na podkonstrukcji systemowej np. BIG FOOT</t>
  </si>
  <si>
    <t>Przeniesienie istniejących jednostek klimatyzacyjnych zewnętrznych ze ściany południowej na poziom terenu, mocowanie na podkonstrukcji</t>
  </si>
  <si>
    <t>Wykonanie pochylni wraz z balustradą w konstrukcji stalowej</t>
  </si>
  <si>
    <t>Montaż balustrady stalowej ażurowej - podest, schody</t>
  </si>
  <si>
    <t>Wymiana drzwi do piwnicy- drzwi stalowe pełne zewnetrzne o współczynniku U= 0,9 W/m2K</t>
  </si>
  <si>
    <t>Wykonanie podkonstrukcji do montażu klimatyzatorów od strony południowej</t>
  </si>
  <si>
    <t>Wykonanie i montaż napisu -URZĄD MIASTA I GMINY GÓRA KALWARIA- pojedyncze litery mosiężne, montaż na dystansach, umożliwiających lokalizację opraw oświetlenionych pod nimi</t>
  </si>
  <si>
    <t>RAZEM - Prace dodatkowe nie objęte audytem</t>
  </si>
  <si>
    <t>WARTOŚĆ INWESTYCJI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</si>
  <si>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</si>
  <si>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</si>
  <si>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</si>
  <si>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</si>
  <si>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</si>
  <si>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</si>
  <si>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</si>
  <si>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</si>
  <si>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</si>
  <si>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</si>
  <si>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</si>
  <si>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</si>
  <si>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</si>
  <si>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</si>
  <si>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</si>
  <si>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</si>
  <si>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</si>
  <si>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</si>
  <si>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</si>
  <si>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</si>
  <si>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</si>
  <si>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</si>
  <si>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</si>
  <si>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</si>
  <si>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</si>
  <si>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</si>
  <si>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</si>
  <si>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</si>
  <si>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</si>
  <si>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</si>
  <si>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</si>
  <si>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</si>
  <si>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</si>
  <si>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</si>
  <si>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</si>
  <si>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</si>
  <si>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</si>
  <si>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</si>
  <si>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</si>
  <si>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</si>
  <si>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</si>
  <si>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</si>
  <si>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</si>
  <si>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</si>
  <si>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</si>
  <si>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</si>
  <si>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</si>
  <si>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</si>
  <si>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</si>
  <si>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</si>
  <si>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</si>
  <si>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A.27</t>
  </si>
  <si>
    <t>Demontaż rynien i utylizacja</t>
  </si>
  <si>
    <t>Demontaż rur spustowych i utylizacja</t>
  </si>
  <si>
    <t>Demontaż obróbek blacharskich i utylizacja</t>
  </si>
  <si>
    <t>Wymiana podokienników - podokienniki z blachy stalowej ocynowanej powlekanej</t>
  </si>
  <si>
    <r>
      <t xml:space="preserve">Montaż rynien </t>
    </r>
    <r>
      <rPr>
        <sz val="11"/>
        <rFont val="Calibri"/>
        <family val="2"/>
        <charset val="238"/>
      </rPr>
      <t>-nowe o powiększonym przekroju, blacha stalowa ocynkowana powlekana</t>
    </r>
  </si>
  <si>
    <r>
      <t>Montaż rur spustowych -</t>
    </r>
    <r>
      <rPr>
        <sz val="11"/>
        <rFont val="Calibri"/>
        <family val="2"/>
        <charset val="238"/>
      </rPr>
      <t>nowe o powiększonym przekroju, blacha stalowa ocynkowana powlekana</t>
    </r>
  </si>
  <si>
    <r>
      <t>Montaż obróbek blacharskich-</t>
    </r>
    <r>
      <rPr>
        <sz val="11"/>
        <rFont val="Calibri"/>
        <family val="2"/>
        <charset val="238"/>
      </rPr>
      <t xml:space="preserve"> blacha stalowa ocynkowana powlekana</t>
    </r>
  </si>
  <si>
    <t>Demontaż daszku w elewacji północnej i utylizacja</t>
  </si>
  <si>
    <t>Mapa do celów projektowych</t>
  </si>
  <si>
    <t>Projekt dołączenia odwodnienia liniowego</t>
  </si>
  <si>
    <t>Warunki przyłączeniowe z Zakładu Gospodarki Komunalnej</t>
  </si>
  <si>
    <t>Demontaż istniejących krat w oknach parteru od strony północnej - Urząd Stanu Cywilnego</t>
  </si>
  <si>
    <t>B.26</t>
  </si>
  <si>
    <t>B.27</t>
  </si>
  <si>
    <t>B.28</t>
  </si>
  <si>
    <t>B.29</t>
  </si>
  <si>
    <t>Montaż rolet w oknach parteru od strony północnej - Urząd Stanu Cywilnego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</si>
</sst>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44" fontId="0" fillId="0" borderId="5" xfId="0" applyNumberFormat="1" applyBorder="1"/>
    <xf numFmtId="44" fontId="0" fillId="0" borderId="6" xfId="0" applyNumberForma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/>
    <xf numFmtId="44" fontId="3" fillId="0" borderId="8" xfId="0" applyNumberFormat="1" applyFont="1" applyBorder="1"/>
    <xf numFmtId="44" fontId="0" fillId="0" borderId="9" xfId="0" applyNumberForma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/>
    <xf numFmtId="44" fontId="3" fillId="0" borderId="11" xfId="0" applyNumberFormat="1" applyFont="1" applyBorder="1"/>
    <xf numFmtId="44" fontId="3" fillId="0" borderId="12" xfId="0" applyNumberFormat="1" applyFont="1" applyBorder="1"/>
    <xf numFmtId="0" fontId="1" fillId="0" borderId="1" xfId="0" applyFont="1" applyBorder="1"/>
    <xf numFmtId="0" fontId="1" fillId="0" borderId="2" xfId="0" applyFont="1" applyBorder="1" applyAlignment="1">
      <alignment horizontal="right" wrapText="1"/>
    </xf>
    <xf numFmtId="0" fontId="1" fillId="0" borderId="2" xfId="0" applyFont="1" applyBorder="1"/>
    <xf numFmtId="44" fontId="1" fillId="0" borderId="2" xfId="0" applyNumberFormat="1" applyFont="1" applyBorder="1"/>
    <xf numFmtId="44" fontId="1" fillId="0" borderId="3" xfId="0" applyNumberFormat="1" applyFont="1" applyBorder="1"/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center"/>
    </xf>
    <xf numFmtId="44" fontId="0" fillId="0" borderId="13" xfId="0" applyNumberFormat="1" applyBorder="1"/>
    <xf numFmtId="44" fontId="0" fillId="0" borderId="0" xfId="0" applyNumberFormat="1"/>
    <xf numFmtId="2" fontId="2" fillId="0" borderId="2" xfId="0" applyNumberFormat="1" applyFont="1" applyBorder="1" applyAlignment="1">
      <alignment horizontal="center" vertical="center" wrapText="1"/>
    </xf>
    <xf numFmtId="2" fontId="0" fillId="0" borderId="5" xfId="0" applyNumberFormat="1" applyBorder="1"/>
    <xf numFmtId="2" fontId="3" fillId="0" borderId="8" xfId="0" applyNumberFormat="1" applyFont="1" applyBorder="1"/>
    <xf numFmtId="2" fontId="0" fillId="0" borderId="13" xfId="0" applyNumberFormat="1" applyBorder="1"/>
    <xf numFmtId="2" fontId="3" fillId="0" borderId="11" xfId="0" applyNumberFormat="1" applyFont="1" applyBorder="1"/>
    <xf numFmtId="2" fontId="1" fillId="0" borderId="2" xfId="0" applyNumberFormat="1" applyFont="1" applyBorder="1"/>
    <xf numFmtId="2" fontId="0" fillId="0" borderId="0" xfId="0" applyNumberFormat="1"/>
    <xf numFmtId="0" fontId="6" fillId="0" borderId="13" xfId="0" applyFont="1" applyBorder="1" applyAlignment="1">
      <alignment wrapText="1"/>
    </xf>
    <xf numFmtId="0" fontId="0" fillId="0" borderId="0" xfId="0"/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/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1D895-D9BE-483F-A558-3B549544215F}">
  <dimension ref="A1:G65"/>
  <sheetViews>
    <sheetView showGridLines="0" tabSelected="1" view="pageLayout" zoomScaleNormal="100" workbookViewId="0">
      <selection activeCell="C7" sqref="C7"/>
    </sheetView>
  </sheetViews>
  <sheetFormatPr defaultRowHeight="15" x14ac:dyDescent="0.25"/>
  <cols>
    <col min="2" max="2" width="62" style="5" customWidth="1"/>
    <col min="3" max="3" width="14.7109375" customWidth="1"/>
    <col min="4" max="4" width="14.7109375" style="37" customWidth="1"/>
    <col min="5" max="7" width="14.7109375" style="30" customWidth="1"/>
  </cols>
  <sheetData>
    <row r="1" spans="1:7" s="5" customFormat="1" ht="48" thickBot="1" x14ac:dyDescent="0.3">
      <c r="A1" s="1" t="s">
        <v>0</v>
      </c>
      <c r="B1" s="2" t="s">
        <v>1</v>
      </c>
      <c r="C1" s="3" t="s">
        <v>2</v>
      </c>
      <c r="D1" s="31" t="s">
        <v>3</v>
      </c>
      <c r="E1" s="4" t="s">
        <v>4</v>
      </c>
      <c r="F1" s="4" t="s">
        <v>5</v>
      </c>
      <c r="G1" s="4" t="s">
        <v>6</v>
      </c>
    </row>
    <row r="2" spans="1:7" ht="5.25" customHeight="1" thickBot="1" x14ac:dyDescent="0.3">
      <c r="A2" s="6"/>
      <c r="B2" s="7"/>
      <c r="C2" s="8"/>
      <c r="D2" s="32"/>
      <c r="E2" s="9"/>
      <c r="F2" s="9"/>
      <c r="G2" s="9"/>
    </row>
    <row r="3" spans="1:7" ht="19.5" customHeight="1" x14ac:dyDescent="0.25">
      <c r="A3" s="11" t="s">
        <v>7</v>
      </c>
      <c r="B3" s="12" t="s">
        <v>8</v>
      </c>
      <c r="C3" s="13"/>
      <c r="D3" s="33"/>
      <c r="E3" s="14"/>
      <c r="F3" s="14"/>
      <c r="G3" s="14"/>
    </row>
    <row r="4" spans="1:7" x14ac:dyDescent="0.25">
      <c r="A4" s="28" t="s">
        <v>60</v>
      </c>
      <c r="B4" s="27" t="s">
        <v>112</v>
      </c>
      <c r="C4" s="26" t="s">
        <v>12</v>
      </c>
      <c r="D4" s="34">
        <v>33.01</v>
      </c>
      <c r="E4" s="29"/>
      <c r="F4" s="29"/>
      <c r="G4" s="29"/>
    </row>
    <row r="5" spans="1:7" x14ac:dyDescent="0.25">
      <c r="A5" s="28" t="s">
        <v>61</v>
      </c>
      <c r="B5" s="27" t="s">
        <v>113</v>
      </c>
      <c r="C5" s="26" t="s">
        <v>12</v>
      </c>
      <c r="D5" s="34">
        <f>11.08*3</f>
        <v>33.24</v>
      </c>
      <c r="E5" s="29"/>
      <c r="F5" s="29"/>
      <c r="G5" s="29"/>
    </row>
    <row r="6" spans="1:7" x14ac:dyDescent="0.25">
      <c r="A6" s="28" t="s">
        <v>62</v>
      </c>
      <c r="B6" s="27" t="s">
        <v>114</v>
      </c>
      <c r="C6" s="26" t="s">
        <v>11</v>
      </c>
      <c r="D6" s="34">
        <f>93*0.8</f>
        <v>74.400000000000006</v>
      </c>
      <c r="E6" s="29"/>
      <c r="F6" s="29"/>
      <c r="G6" s="29"/>
    </row>
    <row r="7" spans="1:7" ht="60" x14ac:dyDescent="0.25">
      <c r="A7" s="28" t="s">
        <v>63</v>
      </c>
      <c r="B7" s="27" t="s">
        <v>15</v>
      </c>
      <c r="C7" s="26" t="s">
        <v>11</v>
      </c>
      <c r="D7" s="34">
        <v>85.29</v>
      </c>
      <c r="E7" s="29"/>
      <c r="F7" s="29"/>
      <c r="G7" s="29"/>
    </row>
    <row r="8" spans="1:7" ht="60" x14ac:dyDescent="0.25">
      <c r="A8" s="28" t="s">
        <v>64</v>
      </c>
      <c r="B8" s="27" t="s">
        <v>13</v>
      </c>
      <c r="C8" s="26" t="s">
        <v>11</v>
      </c>
      <c r="D8" s="34">
        <f>0.2*(3.84*20+7)</f>
        <v>16.760000000000002</v>
      </c>
      <c r="E8" s="29"/>
      <c r="F8" s="29"/>
      <c r="G8" s="29"/>
    </row>
    <row r="9" spans="1:7" ht="75" x14ac:dyDescent="0.25">
      <c r="A9" s="28" t="s">
        <v>65</v>
      </c>
      <c r="B9" s="27" t="s">
        <v>14</v>
      </c>
      <c r="C9" s="26" t="s">
        <v>11</v>
      </c>
      <c r="D9" s="34">
        <v>643.54</v>
      </c>
      <c r="E9" s="29"/>
      <c r="F9" s="29"/>
      <c r="G9" s="29"/>
    </row>
    <row r="10" spans="1:7" ht="30" x14ac:dyDescent="0.25">
      <c r="A10" s="28" t="s">
        <v>66</v>
      </c>
      <c r="B10" s="27" t="s">
        <v>16</v>
      </c>
      <c r="C10" s="26" t="s">
        <v>11</v>
      </c>
      <c r="D10" s="34">
        <v>53.93</v>
      </c>
      <c r="E10" s="29"/>
      <c r="F10" s="29"/>
      <c r="G10" s="29"/>
    </row>
    <row r="11" spans="1:7" ht="75" x14ac:dyDescent="0.25">
      <c r="A11" s="28" t="s">
        <v>67</v>
      </c>
      <c r="B11" s="27" t="s">
        <v>19</v>
      </c>
      <c r="C11" s="26" t="s">
        <v>11</v>
      </c>
      <c r="D11" s="34">
        <f>0.2*(5.92*37+7.36+6.56+5.92*9*3+3.2*14+4.84+5.92*6)</f>
        <v>95.591999999999999</v>
      </c>
      <c r="E11" s="29"/>
      <c r="F11" s="29"/>
      <c r="G11" s="29"/>
    </row>
    <row r="12" spans="1:7" ht="30" x14ac:dyDescent="0.25">
      <c r="A12" s="28" t="s">
        <v>68</v>
      </c>
      <c r="B12" s="27" t="s">
        <v>20</v>
      </c>
      <c r="C12" s="26" t="s">
        <v>11</v>
      </c>
      <c r="D12" s="34">
        <f>5.92*2</f>
        <v>11.84</v>
      </c>
      <c r="E12" s="29"/>
      <c r="F12" s="29"/>
      <c r="G12" s="29"/>
    </row>
    <row r="13" spans="1:7" ht="30" x14ac:dyDescent="0.25">
      <c r="A13" s="28" t="s">
        <v>69</v>
      </c>
      <c r="B13" s="27" t="s">
        <v>17</v>
      </c>
      <c r="C13" s="26" t="s">
        <v>11</v>
      </c>
      <c r="D13" s="34">
        <f>45.01+0.35*3.84*14+0.35*7</f>
        <v>66.275999999999996</v>
      </c>
      <c r="E13" s="29"/>
      <c r="F13" s="29"/>
      <c r="G13" s="29"/>
    </row>
    <row r="14" spans="1:7" ht="30" x14ac:dyDescent="0.25">
      <c r="A14" s="28" t="s">
        <v>70</v>
      </c>
      <c r="B14" s="27" t="s">
        <v>18</v>
      </c>
      <c r="C14" s="26" t="s">
        <v>11</v>
      </c>
      <c r="D14" s="34">
        <f>59.92+0.35*3.84*6+0.35*7.18</f>
        <v>70.497000000000014</v>
      </c>
      <c r="E14" s="29"/>
      <c r="F14" s="29"/>
      <c r="G14" s="29"/>
    </row>
    <row r="15" spans="1:7" ht="30" x14ac:dyDescent="0.25">
      <c r="A15" s="28" t="s">
        <v>71</v>
      </c>
      <c r="B15" s="27" t="s">
        <v>21</v>
      </c>
      <c r="C15" s="26" t="s">
        <v>11</v>
      </c>
      <c r="D15" s="34">
        <f>396.89+0.35*(5.92*32+5.92*9*3)</f>
        <v>519.13799999999992</v>
      </c>
      <c r="E15" s="29"/>
      <c r="F15" s="29"/>
      <c r="G15" s="29"/>
    </row>
    <row r="16" spans="1:7" ht="30" x14ac:dyDescent="0.25">
      <c r="A16" s="28" t="s">
        <v>72</v>
      </c>
      <c r="B16" s="27" t="s">
        <v>22</v>
      </c>
      <c r="C16" s="26" t="s">
        <v>11</v>
      </c>
      <c r="D16" s="34">
        <f>200.09+0.35*(3.2*14+5.92*6)+53.93+0.35*5.92*2</f>
        <v>286.27600000000001</v>
      </c>
      <c r="E16" s="29"/>
      <c r="F16" s="29"/>
      <c r="G16" s="29"/>
    </row>
    <row r="17" spans="1:7" ht="30" x14ac:dyDescent="0.25">
      <c r="A17" s="28" t="s">
        <v>73</v>
      </c>
      <c r="B17" s="27" t="s">
        <v>115</v>
      </c>
      <c r="C17" s="26" t="s">
        <v>11</v>
      </c>
      <c r="D17" s="34">
        <f>0.45*(0.8*14+1.11*20+1.48*64)</f>
        <v>57.654000000000003</v>
      </c>
      <c r="E17" s="29"/>
      <c r="F17" s="29"/>
      <c r="G17" s="29"/>
    </row>
    <row r="18" spans="1:7" ht="60" x14ac:dyDescent="0.25">
      <c r="A18" s="28" t="s">
        <v>74</v>
      </c>
      <c r="B18" s="27" t="s">
        <v>23</v>
      </c>
      <c r="C18" s="26" t="s">
        <v>11</v>
      </c>
      <c r="D18" s="34">
        <v>361.32</v>
      </c>
      <c r="E18" s="29"/>
      <c r="F18" s="29"/>
      <c r="G18" s="29"/>
    </row>
    <row r="19" spans="1:7" ht="30" x14ac:dyDescent="0.25">
      <c r="A19" s="28" t="s">
        <v>75</v>
      </c>
      <c r="B19" s="27" t="s">
        <v>24</v>
      </c>
      <c r="C19" s="26" t="s">
        <v>11</v>
      </c>
      <c r="D19" s="34">
        <f>2.19*24+0.9*19+0.64*5</f>
        <v>72.86</v>
      </c>
      <c r="E19" s="29"/>
      <c r="F19" s="29"/>
      <c r="G19" s="29"/>
    </row>
    <row r="20" spans="1:7" ht="45" x14ac:dyDescent="0.25">
      <c r="A20" s="28" t="s">
        <v>76</v>
      </c>
      <c r="B20" s="27" t="s">
        <v>25</v>
      </c>
      <c r="C20" s="26" t="s">
        <v>11</v>
      </c>
      <c r="D20" s="34">
        <v>3.26</v>
      </c>
      <c r="E20" s="29"/>
      <c r="F20" s="29"/>
      <c r="G20" s="29"/>
    </row>
    <row r="21" spans="1:7" ht="45" x14ac:dyDescent="0.25">
      <c r="A21" s="28" t="s">
        <v>77</v>
      </c>
      <c r="B21" s="27" t="s">
        <v>9</v>
      </c>
      <c r="C21" s="26" t="s">
        <v>10</v>
      </c>
      <c r="D21" s="34">
        <f>27+29+28</f>
        <v>84</v>
      </c>
      <c r="E21" s="29"/>
      <c r="F21" s="29"/>
      <c r="G21" s="29"/>
    </row>
    <row r="22" spans="1:7" ht="30" x14ac:dyDescent="0.25">
      <c r="A22" s="28" t="s">
        <v>78</v>
      </c>
      <c r="B22" s="38" t="s">
        <v>116</v>
      </c>
      <c r="C22" s="26" t="s">
        <v>12</v>
      </c>
      <c r="D22" s="34">
        <v>33.01</v>
      </c>
      <c r="E22" s="29"/>
      <c r="F22" s="29"/>
      <c r="G22" s="29"/>
    </row>
    <row r="23" spans="1:7" ht="30" x14ac:dyDescent="0.25">
      <c r="A23" s="28" t="s">
        <v>79</v>
      </c>
      <c r="B23" s="38" t="s">
        <v>117</v>
      </c>
      <c r="C23" s="26" t="s">
        <v>12</v>
      </c>
      <c r="D23" s="34">
        <f>11.08*3</f>
        <v>33.24</v>
      </c>
      <c r="F23" s="29"/>
      <c r="G23" s="29"/>
    </row>
    <row r="24" spans="1:7" ht="30" x14ac:dyDescent="0.25">
      <c r="A24" s="28" t="s">
        <v>80</v>
      </c>
      <c r="B24" s="38" t="s">
        <v>118</v>
      </c>
      <c r="C24" s="26" t="s">
        <v>11</v>
      </c>
      <c r="D24" s="34">
        <f>93*0.8</f>
        <v>74.400000000000006</v>
      </c>
      <c r="E24" s="29"/>
      <c r="F24" s="29"/>
      <c r="G24" s="29"/>
    </row>
    <row r="25" spans="1:7" x14ac:dyDescent="0.25">
      <c r="A25" s="28" t="s">
        <v>81</v>
      </c>
      <c r="B25" s="27" t="s">
        <v>26</v>
      </c>
      <c r="C25" s="26" t="s">
        <v>11</v>
      </c>
      <c r="D25" s="34">
        <v>8.99</v>
      </c>
      <c r="E25" s="29"/>
      <c r="F25" s="29"/>
      <c r="G25" s="29"/>
    </row>
    <row r="26" spans="1:7" x14ac:dyDescent="0.25">
      <c r="A26" s="28" t="s">
        <v>82</v>
      </c>
      <c r="B26" s="27" t="s">
        <v>27</v>
      </c>
      <c r="C26" s="26" t="s">
        <v>11</v>
      </c>
      <c r="D26" s="34">
        <v>8.09</v>
      </c>
      <c r="E26" s="29"/>
      <c r="F26" s="29"/>
      <c r="G26" s="29"/>
    </row>
    <row r="27" spans="1:7" x14ac:dyDescent="0.25">
      <c r="A27" s="28" t="s">
        <v>83</v>
      </c>
      <c r="B27" s="27" t="s">
        <v>28</v>
      </c>
      <c r="C27" s="26" t="s">
        <v>30</v>
      </c>
      <c r="D27" s="34">
        <v>1</v>
      </c>
      <c r="E27" s="29"/>
      <c r="F27" s="29"/>
      <c r="G27" s="29"/>
    </row>
    <row r="28" spans="1:7" ht="45" x14ac:dyDescent="0.25">
      <c r="A28" s="28" t="s">
        <v>84</v>
      </c>
      <c r="B28" s="27" t="s">
        <v>29</v>
      </c>
      <c r="C28" s="26" t="s">
        <v>30</v>
      </c>
      <c r="D28" s="34">
        <v>1</v>
      </c>
      <c r="E28" s="29"/>
      <c r="F28" s="29"/>
      <c r="G28" s="29"/>
    </row>
    <row r="29" spans="1:7" x14ac:dyDescent="0.25">
      <c r="A29" s="28" t="s">
        <v>85</v>
      </c>
      <c r="B29" s="27" t="s">
        <v>119</v>
      </c>
      <c r="C29" s="26" t="s">
        <v>30</v>
      </c>
      <c r="D29" s="34">
        <v>1</v>
      </c>
      <c r="E29" s="29"/>
      <c r="F29" s="29"/>
      <c r="G29" s="29"/>
    </row>
    <row r="30" spans="1:7" x14ac:dyDescent="0.25">
      <c r="A30" s="28" t="s">
        <v>111</v>
      </c>
      <c r="B30" s="27" t="s">
        <v>31</v>
      </c>
      <c r="C30" s="26" t="s">
        <v>30</v>
      </c>
      <c r="D30" s="34">
        <v>1</v>
      </c>
      <c r="E30" s="29"/>
      <c r="F30" s="29"/>
      <c r="G30" s="29"/>
    </row>
    <row r="31" spans="1:7" ht="15.75" thickBot="1" x14ac:dyDescent="0.3">
      <c r="A31" s="16"/>
      <c r="B31" s="17" t="s">
        <v>32</v>
      </c>
      <c r="C31" s="18"/>
      <c r="D31" s="35"/>
      <c r="E31" s="19"/>
      <c r="F31" s="19"/>
      <c r="G31" s="20"/>
    </row>
    <row r="32" spans="1:7" ht="5.25" customHeight="1" thickBot="1" x14ac:dyDescent="0.3">
      <c r="A32" s="6"/>
      <c r="B32" s="7"/>
      <c r="C32" s="8"/>
      <c r="D32" s="32"/>
      <c r="E32" s="9"/>
      <c r="F32" s="9"/>
      <c r="G32" s="10"/>
    </row>
    <row r="33" spans="1:7" ht="19.5" customHeight="1" x14ac:dyDescent="0.25">
      <c r="A33" s="11" t="s">
        <v>33</v>
      </c>
      <c r="B33" s="12" t="s">
        <v>34</v>
      </c>
      <c r="C33" s="13"/>
      <c r="D33" s="33"/>
      <c r="E33" s="14"/>
      <c r="F33" s="14"/>
      <c r="G33" s="15"/>
    </row>
    <row r="34" spans="1:7" ht="30" x14ac:dyDescent="0.25">
      <c r="A34" s="28" t="s">
        <v>86</v>
      </c>
      <c r="B34" s="27" t="s">
        <v>35</v>
      </c>
      <c r="C34" s="26" t="s">
        <v>11</v>
      </c>
      <c r="D34" s="34">
        <f>5.13*1.34</f>
        <v>6.8742000000000001</v>
      </c>
      <c r="E34" s="29"/>
      <c r="F34" s="29"/>
      <c r="G34" s="29"/>
    </row>
    <row r="35" spans="1:7" x14ac:dyDescent="0.25">
      <c r="A35" s="28" t="s">
        <v>87</v>
      </c>
      <c r="B35" s="27" t="s">
        <v>36</v>
      </c>
      <c r="C35" s="26" t="s">
        <v>11</v>
      </c>
      <c r="D35" s="34">
        <f>5.52*1.34</f>
        <v>7.3967999999999998</v>
      </c>
      <c r="E35" s="29"/>
      <c r="F35" s="29"/>
      <c r="G35" s="29"/>
    </row>
    <row r="36" spans="1:7" x14ac:dyDescent="0.25">
      <c r="A36" s="28" t="s">
        <v>88</v>
      </c>
      <c r="B36" s="27" t="s">
        <v>37</v>
      </c>
      <c r="C36" s="26" t="s">
        <v>12</v>
      </c>
      <c r="D36" s="34">
        <f>1.34+4.39</f>
        <v>5.7299999999999995</v>
      </c>
      <c r="E36" s="29"/>
      <c r="F36" s="29"/>
      <c r="G36" s="29"/>
    </row>
    <row r="37" spans="1:7" x14ac:dyDescent="0.25">
      <c r="A37" s="28" t="s">
        <v>89</v>
      </c>
      <c r="B37" s="27" t="s">
        <v>38</v>
      </c>
      <c r="C37" s="26" t="s">
        <v>30</v>
      </c>
      <c r="D37" s="34">
        <v>1</v>
      </c>
      <c r="E37" s="29"/>
      <c r="F37" s="29"/>
      <c r="G37" s="29"/>
    </row>
    <row r="38" spans="1:7" x14ac:dyDescent="0.25">
      <c r="A38" s="28" t="s">
        <v>90</v>
      </c>
      <c r="B38" s="27" t="s">
        <v>39</v>
      </c>
      <c r="C38" s="26" t="s">
        <v>30</v>
      </c>
      <c r="D38" s="34">
        <v>1</v>
      </c>
      <c r="E38" s="29"/>
      <c r="F38" s="29"/>
      <c r="G38" s="29"/>
    </row>
    <row r="39" spans="1:7" ht="30" x14ac:dyDescent="0.25">
      <c r="A39" s="28" t="s">
        <v>91</v>
      </c>
      <c r="B39" s="27" t="s">
        <v>40</v>
      </c>
      <c r="C39" s="26" t="s">
        <v>12</v>
      </c>
      <c r="D39" s="34">
        <v>18.2</v>
      </c>
      <c r="E39" s="29"/>
      <c r="F39" s="29"/>
      <c r="G39" s="29"/>
    </row>
    <row r="40" spans="1:7" ht="30" x14ac:dyDescent="0.25">
      <c r="A40" s="28" t="s">
        <v>92</v>
      </c>
      <c r="B40" s="27" t="s">
        <v>123</v>
      </c>
      <c r="C40" s="26" t="s">
        <v>11</v>
      </c>
      <c r="D40" s="34">
        <v>6.57</v>
      </c>
      <c r="E40" s="29"/>
      <c r="F40" s="29"/>
      <c r="G40" s="29"/>
    </row>
    <row r="41" spans="1:7" s="39" customFormat="1" ht="30" x14ac:dyDescent="0.25">
      <c r="A41" s="42" t="s">
        <v>93</v>
      </c>
      <c r="B41" s="41" t="s">
        <v>128</v>
      </c>
      <c r="C41" s="40" t="s">
        <v>11</v>
      </c>
      <c r="D41" s="43">
        <f>6.57*2</f>
        <v>13.14</v>
      </c>
      <c r="E41" s="29"/>
      <c r="F41" s="29"/>
      <c r="G41" s="29"/>
    </row>
    <row r="42" spans="1:7" ht="135" x14ac:dyDescent="0.25">
      <c r="A42" s="42" t="s">
        <v>94</v>
      </c>
      <c r="B42" s="27" t="s">
        <v>41</v>
      </c>
      <c r="C42" s="26" t="s">
        <v>11</v>
      </c>
      <c r="D42" s="34">
        <f>1.58*81.26</f>
        <v>128.39080000000001</v>
      </c>
      <c r="E42" s="29"/>
      <c r="F42" s="29"/>
      <c r="G42" s="29"/>
    </row>
    <row r="43" spans="1:7" ht="30" x14ac:dyDescent="0.25">
      <c r="A43" s="42" t="s">
        <v>95</v>
      </c>
      <c r="B43" s="27" t="s">
        <v>42</v>
      </c>
      <c r="C43" s="26" t="s">
        <v>11</v>
      </c>
      <c r="D43" s="34">
        <f>1.34*10.36</f>
        <v>13.882400000000001</v>
      </c>
      <c r="E43" s="29"/>
      <c r="F43" s="29"/>
      <c r="G43" s="29"/>
    </row>
    <row r="44" spans="1:7" ht="30" x14ac:dyDescent="0.25">
      <c r="A44" s="42" t="s">
        <v>96</v>
      </c>
      <c r="B44" s="27" t="s">
        <v>43</v>
      </c>
      <c r="C44" s="26" t="s">
        <v>11</v>
      </c>
      <c r="D44" s="34">
        <f>1.34*15.88</f>
        <v>21.279200000000003</v>
      </c>
      <c r="E44" s="29"/>
      <c r="F44" s="29"/>
      <c r="G44" s="29"/>
    </row>
    <row r="45" spans="1:7" ht="30" x14ac:dyDescent="0.25">
      <c r="A45" s="42" t="s">
        <v>97</v>
      </c>
      <c r="B45" s="27" t="s">
        <v>44</v>
      </c>
      <c r="C45" s="26" t="s">
        <v>30</v>
      </c>
      <c r="D45" s="34">
        <v>1</v>
      </c>
      <c r="E45" s="29"/>
      <c r="F45" s="29"/>
      <c r="G45" s="29"/>
    </row>
    <row r="46" spans="1:7" ht="30" x14ac:dyDescent="0.25">
      <c r="A46" s="42" t="s">
        <v>98</v>
      </c>
      <c r="B46" s="27" t="s">
        <v>45</v>
      </c>
      <c r="C46" s="26" t="s">
        <v>11</v>
      </c>
      <c r="D46" s="34">
        <f>5.98*1.45</f>
        <v>8.6710000000000012</v>
      </c>
      <c r="E46" s="29"/>
      <c r="F46" s="29"/>
      <c r="G46" s="29"/>
    </row>
    <row r="47" spans="1:7" ht="30" x14ac:dyDescent="0.25">
      <c r="A47" s="42" t="s">
        <v>99</v>
      </c>
      <c r="B47" s="27" t="s">
        <v>46</v>
      </c>
      <c r="C47" s="26" t="s">
        <v>11</v>
      </c>
      <c r="D47" s="34">
        <f>8.7*1.2</f>
        <v>10.44</v>
      </c>
      <c r="E47" s="29"/>
      <c r="F47" s="29"/>
      <c r="G47" s="29"/>
    </row>
    <row r="48" spans="1:7" ht="30" x14ac:dyDescent="0.25">
      <c r="A48" s="42" t="s">
        <v>100</v>
      </c>
      <c r="B48" s="27" t="s">
        <v>47</v>
      </c>
      <c r="C48" s="26" t="s">
        <v>11</v>
      </c>
      <c r="D48" s="34">
        <f>17.65*1.2</f>
        <v>21.179999999999996</v>
      </c>
      <c r="E48" s="29"/>
      <c r="F48" s="29"/>
      <c r="G48" s="29"/>
    </row>
    <row r="49" spans="1:7" ht="30" x14ac:dyDescent="0.25">
      <c r="A49" s="42" t="s">
        <v>101</v>
      </c>
      <c r="B49" s="27" t="s">
        <v>48</v>
      </c>
      <c r="C49" s="26" t="s">
        <v>11</v>
      </c>
      <c r="D49" s="34">
        <f>4.92*5.08+6.21</f>
        <v>31.203600000000002</v>
      </c>
      <c r="E49" s="29"/>
      <c r="F49" s="29"/>
      <c r="G49" s="29"/>
    </row>
    <row r="50" spans="1:7" ht="45" x14ac:dyDescent="0.25">
      <c r="A50" s="42" t="s">
        <v>102</v>
      </c>
      <c r="B50" s="27" t="s">
        <v>49</v>
      </c>
      <c r="C50" s="26" t="s">
        <v>30</v>
      </c>
      <c r="D50" s="34">
        <v>1</v>
      </c>
      <c r="E50" s="29"/>
      <c r="F50" s="29"/>
      <c r="G50" s="29"/>
    </row>
    <row r="51" spans="1:7" ht="30" x14ac:dyDescent="0.25">
      <c r="A51" s="42" t="s">
        <v>103</v>
      </c>
      <c r="B51" s="27" t="s">
        <v>50</v>
      </c>
      <c r="C51" s="26" t="s">
        <v>10</v>
      </c>
      <c r="D51" s="34">
        <v>7</v>
      </c>
      <c r="E51" s="29"/>
      <c r="F51" s="29"/>
      <c r="G51" s="29"/>
    </row>
    <row r="52" spans="1:7" ht="45" x14ac:dyDescent="0.25">
      <c r="A52" s="42" t="s">
        <v>104</v>
      </c>
      <c r="B52" s="27" t="s">
        <v>51</v>
      </c>
      <c r="C52" s="26" t="s">
        <v>30</v>
      </c>
      <c r="D52" s="34">
        <v>1</v>
      </c>
      <c r="E52" s="29"/>
      <c r="F52" s="29"/>
      <c r="G52" s="29"/>
    </row>
    <row r="53" spans="1:7" ht="45" x14ac:dyDescent="0.25">
      <c r="A53" s="42" t="s">
        <v>105</v>
      </c>
      <c r="B53" s="27" t="s">
        <v>52</v>
      </c>
      <c r="C53" s="26" t="s">
        <v>30</v>
      </c>
      <c r="D53" s="34">
        <v>1</v>
      </c>
      <c r="E53" s="29"/>
      <c r="F53" s="29"/>
      <c r="G53" s="29"/>
    </row>
    <row r="54" spans="1:7" x14ac:dyDescent="0.25">
      <c r="A54" s="42" t="s">
        <v>106</v>
      </c>
      <c r="B54" s="27" t="s">
        <v>53</v>
      </c>
      <c r="C54" s="26" t="s">
        <v>11</v>
      </c>
      <c r="D54" s="34">
        <v>27.63</v>
      </c>
      <c r="E54" s="29"/>
      <c r="F54" s="29"/>
      <c r="G54" s="29"/>
    </row>
    <row r="55" spans="1:7" x14ac:dyDescent="0.25">
      <c r="A55" s="42" t="s">
        <v>107</v>
      </c>
      <c r="B55" s="27" t="s">
        <v>54</v>
      </c>
      <c r="C55" s="26" t="s">
        <v>12</v>
      </c>
      <c r="D55" s="34">
        <f>22.52+38.8</f>
        <v>61.319999999999993</v>
      </c>
      <c r="E55" s="29"/>
      <c r="F55" s="29"/>
      <c r="G55" s="29"/>
    </row>
    <row r="56" spans="1:7" ht="30" x14ac:dyDescent="0.25">
      <c r="A56" s="42" t="s">
        <v>108</v>
      </c>
      <c r="B56" s="27" t="s">
        <v>55</v>
      </c>
      <c r="C56" s="26" t="s">
        <v>11</v>
      </c>
      <c r="D56" s="34">
        <v>3</v>
      </c>
      <c r="E56" s="29"/>
      <c r="F56" s="29"/>
      <c r="G56" s="29"/>
    </row>
    <row r="57" spans="1:7" ht="30" x14ac:dyDescent="0.25">
      <c r="A57" s="42" t="s">
        <v>109</v>
      </c>
      <c r="B57" s="27" t="s">
        <v>56</v>
      </c>
      <c r="C57" s="26" t="s">
        <v>30</v>
      </c>
      <c r="D57" s="34">
        <v>1</v>
      </c>
      <c r="E57" s="29"/>
      <c r="F57" s="29"/>
      <c r="G57" s="29"/>
    </row>
    <row r="58" spans="1:7" ht="45" x14ac:dyDescent="0.25">
      <c r="A58" s="42" t="s">
        <v>110</v>
      </c>
      <c r="B58" s="27" t="s">
        <v>57</v>
      </c>
      <c r="C58" s="26" t="s">
        <v>30</v>
      </c>
      <c r="D58" s="34">
        <v>1</v>
      </c>
      <c r="E58" s="29"/>
      <c r="F58" s="29"/>
      <c r="G58" s="29"/>
    </row>
    <row r="59" spans="1:7" x14ac:dyDescent="0.25">
      <c r="A59" s="42" t="s">
        <v>124</v>
      </c>
      <c r="B59" s="27" t="s">
        <v>31</v>
      </c>
      <c r="C59" s="26" t="s">
        <v>30</v>
      </c>
      <c r="D59" s="34">
        <v>1</v>
      </c>
      <c r="E59" s="29"/>
      <c r="F59" s="29"/>
      <c r="G59" s="29"/>
    </row>
    <row r="60" spans="1:7" s="39" customFormat="1" x14ac:dyDescent="0.25">
      <c r="A60" s="42" t="s">
        <v>125</v>
      </c>
      <c r="B60" s="41" t="s">
        <v>120</v>
      </c>
      <c r="C60" s="40" t="s">
        <v>30</v>
      </c>
      <c r="D60" s="43">
        <v>1</v>
      </c>
      <c r="E60" s="29"/>
      <c r="F60" s="29"/>
      <c r="G60" s="29"/>
    </row>
    <row r="61" spans="1:7" s="39" customFormat="1" x14ac:dyDescent="0.25">
      <c r="A61" s="42" t="s">
        <v>126</v>
      </c>
      <c r="B61" s="41" t="s">
        <v>121</v>
      </c>
      <c r="C61" s="40" t="s">
        <v>30</v>
      </c>
      <c r="D61" s="43">
        <v>1</v>
      </c>
      <c r="E61" s="29"/>
      <c r="F61" s="29"/>
      <c r="G61" s="29"/>
    </row>
    <row r="62" spans="1:7" s="39" customFormat="1" x14ac:dyDescent="0.25">
      <c r="A62" s="42" t="s">
        <v>127</v>
      </c>
      <c r="B62" s="44" t="s">
        <v>122</v>
      </c>
      <c r="C62" s="40" t="s">
        <v>30</v>
      </c>
      <c r="D62" s="43">
        <v>1</v>
      </c>
      <c r="E62" s="29"/>
      <c r="F62" s="29"/>
      <c r="G62" s="29"/>
    </row>
    <row r="63" spans="1:7" ht="15.75" thickBot="1" x14ac:dyDescent="0.3">
      <c r="A63" s="16"/>
      <c r="B63" s="17" t="s">
        <v>58</v>
      </c>
      <c r="C63" s="18"/>
      <c r="D63" s="35"/>
      <c r="E63" s="19"/>
      <c r="F63" s="19"/>
      <c r="G63" s="20"/>
    </row>
    <row r="64" spans="1:7" ht="5.25" customHeight="1" thickBot="1" x14ac:dyDescent="0.3">
      <c r="A64" s="6"/>
      <c r="B64" s="7"/>
      <c r="C64" s="8"/>
      <c r="D64" s="32"/>
      <c r="E64" s="9"/>
      <c r="F64" s="9"/>
      <c r="G64" s="10"/>
    </row>
    <row r="65" spans="1:7" ht="15.75" thickBot="1" x14ac:dyDescent="0.3">
      <c r="A65" s="21"/>
      <c r="B65" s="22" t="s">
        <v>59</v>
      </c>
      <c r="C65" s="23"/>
      <c r="D65" s="36"/>
      <c r="E65" s="24"/>
      <c r="F65" s="24"/>
      <c r="G65" s="25"/>
    </row>
  </sheetData>
  <phoneticPr fontId="5" type="noConversion"/>
  <pageMargins left="0.51181102362204722" right="0.31496062992125984" top="0.74803149606299213" bottom="0.74803149606299213" header="0.31496062992125984" footer="0.31496062992125984"/>
  <pageSetup paperSize="9" scale="65" orientation="portrait" r:id="rId1"/>
  <headerFooter>
    <oddHeader xml:space="preserve">&amp;C
PRZEDMIAR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Szlaski</dc:creator>
  <cp:lastModifiedBy>Katarzyna Kochańska</cp:lastModifiedBy>
  <cp:lastPrinted>2020-08-19T12:52:37Z</cp:lastPrinted>
  <dcterms:created xsi:type="dcterms:W3CDTF">2020-08-17T14:51:22Z</dcterms:created>
  <dcterms:modified xsi:type="dcterms:W3CDTF">2022-04-05T13:53:07Z</dcterms:modified>
</cp:coreProperties>
</file>