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200366\Downloads\"/>
    </mc:Choice>
  </mc:AlternateContent>
  <bookViews>
    <workbookView xWindow="2355" yWindow="3345" windowWidth="21600" windowHeight="11385"/>
  </bookViews>
  <sheets>
    <sheet name="ochrona taryfowa" sheetId="1" r:id="rId1"/>
  </sheets>
  <externalReferences>
    <externalReference r:id="rId2"/>
  </externalReference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6" i="1" l="1"/>
  <c r="F7" i="1"/>
  <c r="K3" i="1"/>
  <c r="J12" i="1" l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I45" i="1"/>
  <c r="J45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F45" i="1"/>
  <c r="G45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I26" i="1"/>
  <c r="G26" i="1"/>
  <c r="F26" i="1"/>
  <c r="H25" i="1"/>
  <c r="L45" i="1" l="1"/>
  <c r="H45" i="1"/>
  <c r="K45" i="1" s="1"/>
  <c r="M45" i="1" s="1"/>
  <c r="L12" i="1"/>
  <c r="L14" i="1"/>
  <c r="L16" i="1"/>
  <c r="L18" i="1"/>
  <c r="L20" i="1"/>
  <c r="L22" i="1"/>
  <c r="L24" i="1"/>
  <c r="L13" i="1"/>
  <c r="L15" i="1"/>
  <c r="L17" i="1"/>
  <c r="L19" i="1"/>
  <c r="L21" i="1"/>
  <c r="L23" i="1"/>
  <c r="L25" i="1"/>
  <c r="K25" i="1"/>
  <c r="H12" i="1"/>
  <c r="K12" i="1" s="1"/>
  <c r="H13" i="1"/>
  <c r="K13" i="1" s="1"/>
  <c r="H14" i="1"/>
  <c r="K14" i="1" s="1"/>
  <c r="H15" i="1"/>
  <c r="K15" i="1" s="1"/>
  <c r="M15" i="1" s="1"/>
  <c r="H16" i="1"/>
  <c r="K16" i="1" s="1"/>
  <c r="H17" i="1"/>
  <c r="K17" i="1" s="1"/>
  <c r="H18" i="1"/>
  <c r="K18" i="1" s="1"/>
  <c r="H19" i="1"/>
  <c r="K19" i="1" s="1"/>
  <c r="H20" i="1"/>
  <c r="K20" i="1" s="1"/>
  <c r="M20" i="1" s="1"/>
  <c r="H21" i="1"/>
  <c r="K21" i="1" s="1"/>
  <c r="M21" i="1" s="1"/>
  <c r="H22" i="1"/>
  <c r="K22" i="1" s="1"/>
  <c r="H23" i="1"/>
  <c r="K23" i="1" s="1"/>
  <c r="M23" i="1" s="1"/>
  <c r="H24" i="1"/>
  <c r="K24" i="1" s="1"/>
  <c r="M19" i="1" l="1"/>
  <c r="M17" i="1"/>
  <c r="M22" i="1"/>
  <c r="M14" i="1"/>
  <c r="M12" i="1"/>
  <c r="M13" i="1"/>
  <c r="M24" i="1"/>
  <c r="M16" i="1"/>
  <c r="M25" i="1"/>
  <c r="M18" i="1"/>
  <c r="J44" i="1" l="1"/>
  <c r="I44" i="1"/>
  <c r="G44" i="1"/>
  <c r="F44" i="1"/>
  <c r="J43" i="1"/>
  <c r="I43" i="1"/>
  <c r="G43" i="1"/>
  <c r="F43" i="1"/>
  <c r="J42" i="1"/>
  <c r="I42" i="1"/>
  <c r="G42" i="1"/>
  <c r="F42" i="1"/>
  <c r="J41" i="1"/>
  <c r="I41" i="1"/>
  <c r="G41" i="1"/>
  <c r="F41" i="1"/>
  <c r="J40" i="1"/>
  <c r="I40" i="1"/>
  <c r="G40" i="1"/>
  <c r="F40" i="1"/>
  <c r="J39" i="1"/>
  <c r="I39" i="1"/>
  <c r="G39" i="1"/>
  <c r="F39" i="1"/>
  <c r="J38" i="1"/>
  <c r="I38" i="1"/>
  <c r="G38" i="1"/>
  <c r="F38" i="1"/>
  <c r="J37" i="1"/>
  <c r="I37" i="1"/>
  <c r="G37" i="1"/>
  <c r="F37" i="1"/>
  <c r="J36" i="1"/>
  <c r="I36" i="1"/>
  <c r="G36" i="1"/>
  <c r="F36" i="1"/>
  <c r="J35" i="1"/>
  <c r="I35" i="1"/>
  <c r="G35" i="1"/>
  <c r="F35" i="1"/>
  <c r="J34" i="1"/>
  <c r="I34" i="1"/>
  <c r="G34" i="1"/>
  <c r="F34" i="1"/>
  <c r="J33" i="1"/>
  <c r="I33" i="1"/>
  <c r="G33" i="1"/>
  <c r="F33" i="1"/>
  <c r="J32" i="1"/>
  <c r="I32" i="1"/>
  <c r="G32" i="1"/>
  <c r="F32" i="1"/>
  <c r="J31" i="1"/>
  <c r="I31" i="1"/>
  <c r="G31" i="1"/>
  <c r="F31" i="1"/>
  <c r="J30" i="1"/>
  <c r="I30" i="1"/>
  <c r="G30" i="1"/>
  <c r="F30" i="1"/>
  <c r="J29" i="1"/>
  <c r="I29" i="1"/>
  <c r="G29" i="1"/>
  <c r="F29" i="1"/>
  <c r="J28" i="1"/>
  <c r="I28" i="1"/>
  <c r="G28" i="1"/>
  <c r="F28" i="1"/>
  <c r="J27" i="1"/>
  <c r="I27" i="1"/>
  <c r="G27" i="1"/>
  <c r="F27" i="1"/>
  <c r="F6" i="1"/>
  <c r="F5" i="1"/>
  <c r="K4" i="1"/>
  <c r="F4" i="1"/>
  <c r="F3" i="1"/>
  <c r="F2" i="1"/>
  <c r="H44" i="1" l="1"/>
  <c r="K44" i="1" s="1"/>
  <c r="L26" i="1"/>
  <c r="H43" i="1"/>
  <c r="H26" i="1"/>
  <c r="K26" i="1" s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K43" i="1"/>
  <c r="H27" i="1"/>
  <c r="K27" i="1" s="1"/>
  <c r="H28" i="1"/>
  <c r="K28" i="1" s="1"/>
  <c r="H29" i="1"/>
  <c r="K29" i="1" s="1"/>
  <c r="H30" i="1"/>
  <c r="K30" i="1" s="1"/>
  <c r="H31" i="1"/>
  <c r="K31" i="1" s="1"/>
  <c r="H32" i="1"/>
  <c r="K32" i="1" s="1"/>
  <c r="H33" i="1"/>
  <c r="K33" i="1" s="1"/>
  <c r="H34" i="1"/>
  <c r="K34" i="1" s="1"/>
  <c r="H35" i="1"/>
  <c r="K35" i="1" s="1"/>
  <c r="H36" i="1"/>
  <c r="K36" i="1" s="1"/>
  <c r="H37" i="1"/>
  <c r="K37" i="1" s="1"/>
  <c r="H38" i="1"/>
  <c r="K38" i="1" s="1"/>
  <c r="H39" i="1"/>
  <c r="K39" i="1" s="1"/>
  <c r="H40" i="1"/>
  <c r="K40" i="1" s="1"/>
  <c r="H41" i="1"/>
  <c r="K41" i="1" s="1"/>
  <c r="H42" i="1"/>
  <c r="K42" i="1" s="1"/>
  <c r="M31" i="1" l="1"/>
  <c r="M39" i="1"/>
  <c r="M27" i="1"/>
  <c r="M35" i="1"/>
  <c r="K46" i="1"/>
  <c r="M30" i="1"/>
  <c r="M42" i="1"/>
  <c r="M34" i="1"/>
  <c r="M26" i="1"/>
  <c r="M44" i="1"/>
  <c r="M43" i="1"/>
  <c r="M40" i="1"/>
  <c r="M36" i="1"/>
  <c r="M32" i="1"/>
  <c r="M28" i="1"/>
  <c r="M41" i="1"/>
  <c r="M37" i="1"/>
  <c r="M33" i="1"/>
  <c r="M29" i="1"/>
  <c r="L47" i="1"/>
  <c r="M38" i="1"/>
  <c r="K47" i="1" l="1"/>
  <c r="M46" i="1"/>
  <c r="M47" i="1" s="1"/>
</calcChain>
</file>

<file path=xl/sharedStrings.xml><?xml version="1.0" encoding="utf-8"?>
<sst xmlns="http://schemas.openxmlformats.org/spreadsheetml/2006/main" count="85" uniqueCount="50">
  <si>
    <t>grupa taryfowa</t>
  </si>
  <si>
    <t>cena obrót [zł/kWh]</t>
  </si>
  <si>
    <t>opłata handlowa obrót [zł/mc]</t>
  </si>
  <si>
    <t>opłata zmienna dystrybucyjna [zł/kWh]</t>
  </si>
  <si>
    <t>opłata stała dystrybucyjna: dla W-1 do W-4 [zł/mc], dla W-5 i W-6 [zł/(kWh/h)/h]</t>
  </si>
  <si>
    <t>szacowany wolumen [kWh]</t>
  </si>
  <si>
    <t>W-1.1</t>
  </si>
  <si>
    <t>liczba godzin w ciągu doby</t>
  </si>
  <si>
    <t>W-2.1</t>
  </si>
  <si>
    <t>liczba dni obowiązywania umowy</t>
  </si>
  <si>
    <t>W-3.6</t>
  </si>
  <si>
    <t>liczba miesięcy obowiązywania umowy</t>
  </si>
  <si>
    <t>W-4</t>
  </si>
  <si>
    <t>liczba lat obowiązywania umowy</t>
  </si>
  <si>
    <t>W-5.1</t>
  </si>
  <si>
    <t>W-6A.1</t>
  </si>
  <si>
    <t>kol. 1</t>
  </si>
  <si>
    <t>kol. 2</t>
  </si>
  <si>
    <t>kol. 3</t>
  </si>
  <si>
    <t>kol. 4</t>
  </si>
  <si>
    <t>kol. 5</t>
  </si>
  <si>
    <t>kol. 6</t>
  </si>
  <si>
    <t>kol. 7</t>
  </si>
  <si>
    <t>kol. 8</t>
  </si>
  <si>
    <t>kol. 9</t>
  </si>
  <si>
    <t>kol. 10</t>
  </si>
  <si>
    <t>kol. 11</t>
  </si>
  <si>
    <t>kol. 12</t>
  </si>
  <si>
    <t>kol. 13</t>
  </si>
  <si>
    <t>Zgodnie z obowiązującą taryfą OSD</t>
  </si>
  <si>
    <t>(kol. 5 x kol. 10 + kol. 8 x kol. 9)</t>
  </si>
  <si>
    <t>(kol. 5 x kol. 6) + (kol. 7 x liczba miesięcy, wskazana w komórce K4)</t>
  </si>
  <si>
    <t xml:space="preserve"> kol. 11 + kol. 12</t>
  </si>
  <si>
    <t>Lp. JST</t>
  </si>
  <si>
    <t>Lp. PPG</t>
  </si>
  <si>
    <t>Grupa taryfowa</t>
  </si>
  <si>
    <t>Moc umowna (grupy W-5 i W-6) [kWh/h]</t>
  </si>
  <si>
    <t>Szacowane zużycie w okresie obowiązywania umowy [kWh]</t>
  </si>
  <si>
    <t>Cena netto za paliwo gazowe oferowana przez Wykonawcę  [zł/kWh]</t>
  </si>
  <si>
    <t>Opłata handlowa oferowana przez Wykonawcę [zł/mc]</t>
  </si>
  <si>
    <t>Podstawa naliczania opłaty stałej dla każdej grupy taryfowej za liczbę miesięcy, wskazaną w komórce K4</t>
  </si>
  <si>
    <t>Opłata stała dystrybucyjna (dla W-5 i W-6 w zł/(kWh/h)/h, dla W-1 - W4 w zł/mc)</t>
  </si>
  <si>
    <t>Opłata zmienna dystrybucyjnaz [zł/kWh]</t>
  </si>
  <si>
    <t>Wartość netto dystrybucji [zł ]</t>
  </si>
  <si>
    <t xml:space="preserve">Wartość netto obrotu [zł] </t>
  </si>
  <si>
    <t>Wartość netto obrotu i dystrybucji [zł]</t>
  </si>
  <si>
    <t>netto</t>
  </si>
  <si>
    <t>brutto</t>
  </si>
  <si>
    <t xml:space="preserve">                            _________________________________________________</t>
  </si>
  <si>
    <t>podpisy i pieczęcie osób odpowiedzialnych do podpisania oferty ze strony Wykonawcy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</si>
</sst>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0000"/>
    <numFmt numFmtId="165" formatCode="_-* #,##0.00\ _z_ł_-;\-* #,##0.00\ _z_ł_-;_-* \-??\ _z_ł_-;_-@_-"/>
    <numFmt numFmtId="166" formatCode="_-* #,##0\ _z_ł_-;\-* #,##0\ _z_ł_-;_-* \-??\ _z_ł_-;_-@_-"/>
    <numFmt numFmtId="167" formatCode="_-* #,##0.000000\ _z_ł_-;\-* #,##0.000000\ _z_ł_-;_-* \-??????\ _z_ł_-;_-@_-"/>
    <numFmt numFmtId="168" formatCode="_-* #,##0.0000\ _z_ł_-;\-* #,##0.0000\ _z_ł_-;_-* \-??\ _z_ł_-;_-@_-"/>
    <numFmt numFmtId="169" formatCode="_-* #,##0.0000\ _z_ł_-;\-* #,##0.0000\ _z_ł_-;_-* \-????\ _z_ł_-;_-@_-"/>
  </numFmts>
  <fonts count="10" x14ac:knownFonts="1"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0000FF"/>
      <name val="Times New Roman"/>
      <family val="1"/>
      <charset val="238"/>
    </font>
    <font>
      <sz val="10"/>
      <name val="Times New Roman"/>
      <family val="1"/>
      <charset val="238"/>
    </font>
    <font>
      <sz val="10"/>
      <color rgb="FF4472C4"/>
      <name val="Times New Roman"/>
      <family val="1"/>
      <charset val="238"/>
    </font>
    <font>
      <b/>
      <sz val="10"/>
      <color rgb="FF002060"/>
      <name val="Times New Roman"/>
      <family val="1"/>
      <charset val="238"/>
    </font>
    <font>
      <b/>
      <sz val="10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E7E6E6"/>
      </patternFill>
    </fill>
    <fill>
      <patternFill patternType="solid">
        <fgColor rgb="FFE7E6E6"/>
        <bgColor rgb="FFF2F2F2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5" fontId="1" fillId="0" borderId="0" applyBorder="0" applyProtection="0"/>
  </cellStyleXfs>
  <cellXfs count="38">
    <xf numFmtId="0" fontId="0" fillId="0" borderId="0" xfId="0"/>
    <xf numFmtId="0" fontId="0" fillId="2" borderId="1" xfId="0" applyFill="1" applyBorder="1" applyAlignment="1">
      <alignment wrapText="1"/>
    </xf>
    <xf numFmtId="0" fontId="0" fillId="2" borderId="1" xfId="0" applyFill="1" applyBorder="1"/>
    <xf numFmtId="164" fontId="0" fillId="0" borderId="1" xfId="0" applyNumberFormat="1" applyBorder="1"/>
    <xf numFmtId="2" fontId="0" fillId="0" borderId="1" xfId="0" applyNumberFormat="1" applyBorder="1"/>
    <xf numFmtId="166" fontId="0" fillId="2" borderId="1" xfId="1" applyNumberFormat="1" applyFont="1" applyFill="1" applyBorder="1" applyProtection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0" fillId="3" borderId="1" xfId="0" applyFill="1" applyBorder="1"/>
    <xf numFmtId="0" fontId="3" fillId="0" borderId="0" xfId="0" applyFont="1"/>
    <xf numFmtId="0" fontId="4" fillId="0" borderId="0" xfId="0" applyFont="1"/>
    <xf numFmtId="4" fontId="4" fillId="0" borderId="0" xfId="0" applyNumberFormat="1" applyFon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wrapText="1"/>
    </xf>
    <xf numFmtId="166" fontId="6" fillId="3" borderId="1" xfId="1" applyNumberFormat="1" applyFont="1" applyFill="1" applyBorder="1" applyAlignment="1" applyProtection="1">
      <alignment horizontal="right" vertical="center" wrapText="1"/>
    </xf>
    <xf numFmtId="164" fontId="3" fillId="2" borderId="1" xfId="0" applyNumberFormat="1" applyFont="1" applyFill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166" fontId="7" fillId="2" borderId="1" xfId="1" applyNumberFormat="1" applyFont="1" applyFill="1" applyBorder="1" applyProtection="1"/>
    <xf numFmtId="4" fontId="3" fillId="2" borderId="1" xfId="0" applyNumberFormat="1" applyFont="1" applyFill="1" applyBorder="1" applyAlignment="1">
      <alignment wrapText="1"/>
    </xf>
    <xf numFmtId="4" fontId="3" fillId="2" borderId="1" xfId="0" applyNumberFormat="1" applyFont="1" applyFill="1" applyBorder="1" applyAlignment="1">
      <alignment horizontal="right" wrapText="1"/>
    </xf>
    <xf numFmtId="166" fontId="3" fillId="0" borderId="0" xfId="0" applyNumberFormat="1" applyFont="1"/>
    <xf numFmtId="0" fontId="8" fillId="0" borderId="0" xfId="0" applyFont="1" applyAlignment="1">
      <alignment horizontal="center"/>
    </xf>
    <xf numFmtId="4" fontId="9" fillId="2" borderId="1" xfId="0" applyNumberFormat="1" applyFont="1" applyFill="1" applyBorder="1" applyAlignment="1">
      <alignment horizontal="center" wrapText="1"/>
    </xf>
    <xf numFmtId="167" fontId="3" fillId="0" borderId="0" xfId="0" applyNumberFormat="1" applyFont="1"/>
    <xf numFmtId="0" fontId="8" fillId="2" borderId="1" xfId="0" applyFont="1" applyFill="1" applyBorder="1" applyAlignment="1">
      <alignment horizontal="center"/>
    </xf>
    <xf numFmtId="4" fontId="8" fillId="2" borderId="1" xfId="0" applyNumberFormat="1" applyFont="1" applyFill="1" applyBorder="1" applyAlignment="1">
      <alignment horizontal="center"/>
    </xf>
    <xf numFmtId="168" fontId="3" fillId="0" borderId="0" xfId="0" applyNumberFormat="1" applyFont="1"/>
    <xf numFmtId="169" fontId="3" fillId="0" borderId="0" xfId="0" applyNumberFormat="1" applyFont="1"/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0" fillId="2" borderId="1" xfId="0" applyFill="1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wel_000/Downloads/formularz%20bez%20ochron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z ochrony"/>
    </sheetNames>
    <sheetDataSet>
      <sheetData sheetId="0">
        <row r="2">
          <cell r="A2" t="str">
            <v>W-1.1</v>
          </cell>
          <cell r="F2">
            <v>273</v>
          </cell>
          <cell r="K2">
            <v>24</v>
          </cell>
        </row>
        <row r="3">
          <cell r="A3" t="str">
            <v>W-2.1</v>
          </cell>
          <cell r="F3">
            <v>0</v>
          </cell>
          <cell r="K3">
            <v>366</v>
          </cell>
        </row>
        <row r="4">
          <cell r="A4" t="str">
            <v>W-3.6</v>
          </cell>
          <cell r="F4">
            <v>386007</v>
          </cell>
          <cell r="K4">
            <v>12</v>
          </cell>
        </row>
        <row r="5">
          <cell r="A5" t="str">
            <v>W-4</v>
          </cell>
          <cell r="F5">
            <v>104212</v>
          </cell>
        </row>
        <row r="6">
          <cell r="A6" t="str">
            <v>W-5.1</v>
          </cell>
          <cell r="F6">
            <v>729108</v>
          </cell>
        </row>
        <row r="7">
          <cell r="A7" t="str">
            <v>W-6A.1</v>
          </cell>
          <cell r="F7">
            <v>4277119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tabSelected="1" topLeftCell="A31" zoomScale="80" zoomScaleNormal="80" workbookViewId="0">
      <selection activeCell="G47" sqref="G47"/>
    </sheetView>
  </sheetViews>
  <sheetFormatPr defaultColWidth="8.7109375" defaultRowHeight="15" x14ac:dyDescent="0.25"/>
  <cols>
    <col min="1" max="1" width="8.85546875" customWidth="1"/>
    <col min="2" max="2" width="12.5703125" customWidth="1"/>
    <col min="3" max="3" width="11.7109375" customWidth="1"/>
    <col min="4" max="4" width="11.42578125" customWidth="1"/>
    <col min="5" max="5" width="15.7109375" customWidth="1"/>
    <col min="6" max="6" width="14.85546875" customWidth="1"/>
    <col min="7" max="7" width="13.140625" customWidth="1"/>
    <col min="8" max="8" width="13.7109375" customWidth="1"/>
    <col min="9" max="9" width="15.28515625" customWidth="1"/>
    <col min="10" max="10" width="12.42578125" customWidth="1"/>
    <col min="11" max="11" width="13.42578125" customWidth="1"/>
    <col min="12" max="12" width="17.28515625" customWidth="1"/>
    <col min="13" max="13" width="19" customWidth="1"/>
    <col min="14" max="14" width="13.28515625" bestFit="1" customWidth="1"/>
  </cols>
  <sheetData>
    <row r="1" spans="1:13" ht="9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13" x14ac:dyDescent="0.25">
      <c r="A2" s="2" t="s">
        <v>6</v>
      </c>
      <c r="B2" s="3"/>
      <c r="C2" s="4"/>
      <c r="D2" s="3"/>
      <c r="E2" s="4"/>
      <c r="F2" s="5">
        <f t="shared" ref="F2:F7" si="0">SUMIF($C$12:$C$44, A2, $E$12:$E$44)</f>
        <v>2425</v>
      </c>
      <c r="G2" s="6"/>
      <c r="H2" s="7"/>
      <c r="I2" s="7"/>
      <c r="J2" s="7"/>
      <c r="K2" s="2">
        <v>24</v>
      </c>
      <c r="L2" s="2" t="s">
        <v>7</v>
      </c>
      <c r="M2" s="2"/>
    </row>
    <row r="3" spans="1:13" x14ac:dyDescent="0.25">
      <c r="A3" s="2" t="s">
        <v>8</v>
      </c>
      <c r="B3" s="3"/>
      <c r="C3" s="4"/>
      <c r="D3" s="3"/>
      <c r="E3" s="4"/>
      <c r="F3" s="5">
        <f t="shared" si="0"/>
        <v>91010</v>
      </c>
      <c r="K3" s="8">
        <f>365*K5</f>
        <v>365</v>
      </c>
      <c r="L3" s="2" t="s">
        <v>9</v>
      </c>
      <c r="M3" s="2"/>
    </row>
    <row r="4" spans="1:13" x14ac:dyDescent="0.25">
      <c r="A4" s="2" t="s">
        <v>10</v>
      </c>
      <c r="B4" s="3"/>
      <c r="C4" s="4"/>
      <c r="D4" s="3"/>
      <c r="E4" s="4"/>
      <c r="F4" s="5">
        <f t="shared" si="0"/>
        <v>340822</v>
      </c>
      <c r="G4" s="9"/>
      <c r="H4" s="9"/>
      <c r="J4" s="9"/>
      <c r="K4" s="2">
        <f>12*K5</f>
        <v>12</v>
      </c>
      <c r="L4" s="2" t="s">
        <v>11</v>
      </c>
      <c r="M4" s="2"/>
    </row>
    <row r="5" spans="1:13" x14ac:dyDescent="0.25">
      <c r="A5" s="2" t="s">
        <v>12</v>
      </c>
      <c r="B5" s="3"/>
      <c r="C5" s="4"/>
      <c r="D5" s="3"/>
      <c r="E5" s="4"/>
      <c r="F5" s="5">
        <f t="shared" si="0"/>
        <v>108353</v>
      </c>
      <c r="G5" s="9"/>
      <c r="H5" s="9"/>
      <c r="J5" s="9"/>
      <c r="K5" s="8">
        <v>1</v>
      </c>
      <c r="L5" s="2" t="s">
        <v>13</v>
      </c>
      <c r="M5" s="2"/>
    </row>
    <row r="6" spans="1:13" x14ac:dyDescent="0.25">
      <c r="A6" s="2" t="s">
        <v>14</v>
      </c>
      <c r="B6" s="3"/>
      <c r="C6" s="4"/>
      <c r="D6" s="3"/>
      <c r="E6" s="3"/>
      <c r="F6" s="5">
        <f t="shared" si="0"/>
        <v>4233129</v>
      </c>
      <c r="G6" s="9"/>
      <c r="H6" s="10"/>
      <c r="I6" s="10"/>
      <c r="J6" s="11"/>
    </row>
    <row r="7" spans="1:13" x14ac:dyDescent="0.25">
      <c r="A7" s="2" t="s">
        <v>15</v>
      </c>
      <c r="B7" s="3"/>
      <c r="C7" s="4"/>
      <c r="D7" s="3"/>
      <c r="E7" s="3"/>
      <c r="F7" s="5">
        <f>SUMIF($C$12:$C$45, A7, $E$12:$E$45)</f>
        <v>2492964</v>
      </c>
      <c r="G7" s="9"/>
      <c r="H7" s="10"/>
      <c r="I7" s="10"/>
      <c r="J7" s="10"/>
      <c r="K7" s="10"/>
      <c r="L7" s="9"/>
      <c r="M7" s="9"/>
    </row>
    <row r="8" spans="1:13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x14ac:dyDescent="0.25">
      <c r="A9" s="12" t="s">
        <v>16</v>
      </c>
      <c r="B9" s="12" t="s">
        <v>17</v>
      </c>
      <c r="C9" s="13" t="s">
        <v>18</v>
      </c>
      <c r="D9" s="13" t="s">
        <v>19</v>
      </c>
      <c r="E9" s="13" t="s">
        <v>20</v>
      </c>
      <c r="F9" s="13" t="s">
        <v>21</v>
      </c>
      <c r="G9" s="13" t="s">
        <v>22</v>
      </c>
      <c r="H9" s="12" t="s">
        <v>23</v>
      </c>
      <c r="I9" s="13" t="s">
        <v>24</v>
      </c>
      <c r="J9" s="13" t="s">
        <v>25</v>
      </c>
      <c r="K9" s="12" t="s">
        <v>26</v>
      </c>
      <c r="L9" s="12" t="s">
        <v>27</v>
      </c>
      <c r="M9" s="12" t="s">
        <v>28</v>
      </c>
    </row>
    <row r="10" spans="1:13" ht="50.25" customHeight="1" x14ac:dyDescent="0.25">
      <c r="A10" s="12"/>
      <c r="B10" s="12"/>
      <c r="C10" s="13"/>
      <c r="D10" s="13"/>
      <c r="E10" s="13"/>
      <c r="F10" s="13"/>
      <c r="G10" s="13"/>
      <c r="H10" s="12"/>
      <c r="I10" s="13" t="s">
        <v>29</v>
      </c>
      <c r="J10" s="13" t="s">
        <v>29</v>
      </c>
      <c r="K10" s="13" t="s">
        <v>30</v>
      </c>
      <c r="L10" s="13" t="s">
        <v>31</v>
      </c>
      <c r="M10" s="13" t="s">
        <v>32</v>
      </c>
    </row>
    <row r="11" spans="1:13" ht="102" customHeight="1" x14ac:dyDescent="0.25">
      <c r="A11" s="12" t="s">
        <v>33</v>
      </c>
      <c r="B11" s="12" t="s">
        <v>34</v>
      </c>
      <c r="C11" s="13" t="s">
        <v>35</v>
      </c>
      <c r="D11" s="13" t="s">
        <v>36</v>
      </c>
      <c r="E11" s="13" t="s">
        <v>37</v>
      </c>
      <c r="F11" s="13" t="s">
        <v>38</v>
      </c>
      <c r="G11" s="13" t="s">
        <v>39</v>
      </c>
      <c r="H11" s="13" t="s">
        <v>40</v>
      </c>
      <c r="I11" s="13" t="s">
        <v>41</v>
      </c>
      <c r="J11" s="13" t="s">
        <v>42</v>
      </c>
      <c r="K11" s="13" t="s">
        <v>43</v>
      </c>
      <c r="L11" s="13" t="s">
        <v>44</v>
      </c>
      <c r="M11" s="13" t="s">
        <v>45</v>
      </c>
    </row>
    <row r="12" spans="1:13" x14ac:dyDescent="0.25">
      <c r="A12" s="32">
        <v>2</v>
      </c>
      <c r="B12" s="15">
        <v>14</v>
      </c>
      <c r="C12" s="16" t="s">
        <v>8</v>
      </c>
      <c r="D12" s="17"/>
      <c r="E12" s="18">
        <v>24000</v>
      </c>
      <c r="F12" s="19">
        <f>VLOOKUP($C12,'[1]bez ochrony'!$A$2:$F$7,2,0)</f>
        <v>0</v>
      </c>
      <c r="G12" s="20">
        <f>VLOOKUP($C12,'[1]bez ochrony'!$A$2:$F$7,3,0)</f>
        <v>0</v>
      </c>
      <c r="H12" s="21">
        <f>'[1]bez ochrony'!$K$4</f>
        <v>12</v>
      </c>
      <c r="I12" s="19">
        <f t="shared" ref="I12:I25" si="1">VLOOKUP($C12,$A$2:$F$7,5,0)</f>
        <v>0</v>
      </c>
      <c r="J12" s="19">
        <f t="shared" ref="J12:J26" si="2">VLOOKUP($C12,$A$2:$F$7,4,0)</f>
        <v>0</v>
      </c>
      <c r="K12" s="22">
        <f t="shared" ref="K12:K25" si="3">E12*J12+H12*I12</f>
        <v>0</v>
      </c>
      <c r="L12" s="23">
        <f>E12*F12+'[1]bez ochrony'!$K$4*G12</f>
        <v>0</v>
      </c>
      <c r="M12" s="23">
        <f t="shared" ref="M12:M25" si="4">K12+L12</f>
        <v>0</v>
      </c>
    </row>
    <row r="13" spans="1:13" x14ac:dyDescent="0.25">
      <c r="A13" s="33"/>
      <c r="B13" s="15">
        <v>15</v>
      </c>
      <c r="C13" s="16" t="s">
        <v>10</v>
      </c>
      <c r="D13" s="17"/>
      <c r="E13" s="18">
        <v>23000</v>
      </c>
      <c r="F13" s="19">
        <f>VLOOKUP($C13,'[1]bez ochrony'!$A$2:$F$7,2,0)</f>
        <v>0</v>
      </c>
      <c r="G13" s="20">
        <f>VLOOKUP($C13,'[1]bez ochrony'!$A$2:$F$7,3,0)</f>
        <v>0</v>
      </c>
      <c r="H13" s="21">
        <f>'[1]bez ochrony'!$K$4</f>
        <v>12</v>
      </c>
      <c r="I13" s="19">
        <f t="shared" si="1"/>
        <v>0</v>
      </c>
      <c r="J13" s="19">
        <f t="shared" si="2"/>
        <v>0</v>
      </c>
      <c r="K13" s="22">
        <f t="shared" si="3"/>
        <v>0</v>
      </c>
      <c r="L13" s="23">
        <f>E13*F13+'[1]bez ochrony'!$K$4*G13</f>
        <v>0</v>
      </c>
      <c r="M13" s="23">
        <f t="shared" si="4"/>
        <v>0</v>
      </c>
    </row>
    <row r="14" spans="1:13" x14ac:dyDescent="0.25">
      <c r="A14" s="33"/>
      <c r="B14" s="15">
        <v>16</v>
      </c>
      <c r="C14" s="16" t="s">
        <v>10</v>
      </c>
      <c r="D14" s="17"/>
      <c r="E14" s="18">
        <v>20000</v>
      </c>
      <c r="F14" s="19">
        <f>VLOOKUP($C14,'[1]bez ochrony'!$A$2:$F$7,2,0)</f>
        <v>0</v>
      </c>
      <c r="G14" s="20">
        <f>VLOOKUP($C14,'[1]bez ochrony'!$A$2:$F$7,3,0)</f>
        <v>0</v>
      </c>
      <c r="H14" s="21">
        <f>'[1]bez ochrony'!$K$4</f>
        <v>12</v>
      </c>
      <c r="I14" s="19">
        <f t="shared" si="1"/>
        <v>0</v>
      </c>
      <c r="J14" s="19">
        <f t="shared" si="2"/>
        <v>0</v>
      </c>
      <c r="K14" s="22">
        <f t="shared" si="3"/>
        <v>0</v>
      </c>
      <c r="L14" s="23">
        <f>E14*F14+'[1]bez ochrony'!$K$4*G14</f>
        <v>0</v>
      </c>
      <c r="M14" s="23">
        <f t="shared" si="4"/>
        <v>0</v>
      </c>
    </row>
    <row r="15" spans="1:13" x14ac:dyDescent="0.25">
      <c r="A15" s="33"/>
      <c r="B15" s="15">
        <v>17</v>
      </c>
      <c r="C15" s="16" t="s">
        <v>10</v>
      </c>
      <c r="D15" s="17"/>
      <c r="E15" s="18">
        <v>40000</v>
      </c>
      <c r="F15" s="19">
        <f>VLOOKUP($C15,'[1]bez ochrony'!$A$2:$F$7,2,0)</f>
        <v>0</v>
      </c>
      <c r="G15" s="20">
        <f>VLOOKUP($C15,'[1]bez ochrony'!$A$2:$F$7,3,0)</f>
        <v>0</v>
      </c>
      <c r="H15" s="21">
        <f>'[1]bez ochrony'!$K$4</f>
        <v>12</v>
      </c>
      <c r="I15" s="19">
        <f t="shared" si="1"/>
        <v>0</v>
      </c>
      <c r="J15" s="19">
        <f t="shared" si="2"/>
        <v>0</v>
      </c>
      <c r="K15" s="22">
        <f t="shared" si="3"/>
        <v>0</v>
      </c>
      <c r="L15" s="23">
        <f>E15*F15+'[1]bez ochrony'!$K$4*G15</f>
        <v>0</v>
      </c>
      <c r="M15" s="23">
        <f t="shared" si="4"/>
        <v>0</v>
      </c>
    </row>
    <row r="16" spans="1:13" x14ac:dyDescent="0.25">
      <c r="A16" s="33"/>
      <c r="B16" s="15">
        <v>18</v>
      </c>
      <c r="C16" s="16" t="s">
        <v>8</v>
      </c>
      <c r="D16" s="17"/>
      <c r="E16" s="18">
        <v>20000</v>
      </c>
      <c r="F16" s="19">
        <f>VLOOKUP($C16,'[1]bez ochrony'!$A$2:$F$7,2,0)</f>
        <v>0</v>
      </c>
      <c r="G16" s="20">
        <f>VLOOKUP($C16,'[1]bez ochrony'!$A$2:$F$7,3,0)</f>
        <v>0</v>
      </c>
      <c r="H16" s="21">
        <f>'[1]bez ochrony'!$K$4</f>
        <v>12</v>
      </c>
      <c r="I16" s="19">
        <f t="shared" si="1"/>
        <v>0</v>
      </c>
      <c r="J16" s="19">
        <f t="shared" si="2"/>
        <v>0</v>
      </c>
      <c r="K16" s="22">
        <f t="shared" si="3"/>
        <v>0</v>
      </c>
      <c r="L16" s="23">
        <f>E16*F16+'[1]bez ochrony'!$K$4*G16</f>
        <v>0</v>
      </c>
      <c r="M16" s="23">
        <f t="shared" si="4"/>
        <v>0</v>
      </c>
    </row>
    <row r="17" spans="1:13" x14ac:dyDescent="0.25">
      <c r="A17" s="33"/>
      <c r="B17" s="15">
        <v>19</v>
      </c>
      <c r="C17" s="16" t="s">
        <v>8</v>
      </c>
      <c r="D17" s="17"/>
      <c r="E17" s="18">
        <v>20000</v>
      </c>
      <c r="F17" s="19">
        <f>VLOOKUP($C17,'[1]bez ochrony'!$A$2:$F$7,2,0)</f>
        <v>0</v>
      </c>
      <c r="G17" s="20">
        <f>VLOOKUP($C17,'[1]bez ochrony'!$A$2:$F$7,3,0)</f>
        <v>0</v>
      </c>
      <c r="H17" s="21">
        <f>'[1]bez ochrony'!$K$4</f>
        <v>12</v>
      </c>
      <c r="I17" s="19">
        <f t="shared" si="1"/>
        <v>0</v>
      </c>
      <c r="J17" s="19">
        <f t="shared" si="2"/>
        <v>0</v>
      </c>
      <c r="K17" s="22">
        <f t="shared" si="3"/>
        <v>0</v>
      </c>
      <c r="L17" s="23">
        <f>E17*F17+'[1]bez ochrony'!$K$4*G17</f>
        <v>0</v>
      </c>
      <c r="M17" s="23">
        <f t="shared" si="4"/>
        <v>0</v>
      </c>
    </row>
    <row r="18" spans="1:13" x14ac:dyDescent="0.25">
      <c r="A18" s="33"/>
      <c r="B18" s="15">
        <v>20</v>
      </c>
      <c r="C18" s="16" t="s">
        <v>10</v>
      </c>
      <c r="D18" s="17"/>
      <c r="E18" s="18">
        <v>25000</v>
      </c>
      <c r="F18" s="19">
        <f>VLOOKUP($C18,'[1]bez ochrony'!$A$2:$F$7,2,0)</f>
        <v>0</v>
      </c>
      <c r="G18" s="20">
        <f>VLOOKUP($C18,'[1]bez ochrony'!$A$2:$F$7,3,0)</f>
        <v>0</v>
      </c>
      <c r="H18" s="21">
        <f>'[1]bez ochrony'!$K$4</f>
        <v>12</v>
      </c>
      <c r="I18" s="19">
        <f t="shared" si="1"/>
        <v>0</v>
      </c>
      <c r="J18" s="19">
        <f t="shared" si="2"/>
        <v>0</v>
      </c>
      <c r="K18" s="22">
        <f t="shared" si="3"/>
        <v>0</v>
      </c>
      <c r="L18" s="23">
        <f>E18*F18+'[1]bez ochrony'!$K$4*G18</f>
        <v>0</v>
      </c>
      <c r="M18" s="23">
        <f t="shared" si="4"/>
        <v>0</v>
      </c>
    </row>
    <row r="19" spans="1:13" x14ac:dyDescent="0.25">
      <c r="A19" s="33"/>
      <c r="B19" s="15">
        <v>21</v>
      </c>
      <c r="C19" s="16" t="s">
        <v>8</v>
      </c>
      <c r="D19" s="17"/>
      <c r="E19" s="18">
        <v>20000</v>
      </c>
      <c r="F19" s="19">
        <f>VLOOKUP($C19,'[1]bez ochrony'!$A$2:$F$7,2,0)</f>
        <v>0</v>
      </c>
      <c r="G19" s="20">
        <f>VLOOKUP($C19,'[1]bez ochrony'!$A$2:$F$7,3,0)</f>
        <v>0</v>
      </c>
      <c r="H19" s="21">
        <f>'[1]bez ochrony'!$K$4</f>
        <v>12</v>
      </c>
      <c r="I19" s="19">
        <f t="shared" si="1"/>
        <v>0</v>
      </c>
      <c r="J19" s="19">
        <f t="shared" si="2"/>
        <v>0</v>
      </c>
      <c r="K19" s="22">
        <f t="shared" si="3"/>
        <v>0</v>
      </c>
      <c r="L19" s="23">
        <f>E19*F19+'[1]bez ochrony'!$K$4*G19</f>
        <v>0</v>
      </c>
      <c r="M19" s="23">
        <f t="shared" si="4"/>
        <v>0</v>
      </c>
    </row>
    <row r="20" spans="1:13" x14ac:dyDescent="0.25">
      <c r="A20" s="33"/>
      <c r="B20" s="15">
        <v>22</v>
      </c>
      <c r="C20" s="16" t="s">
        <v>10</v>
      </c>
      <c r="D20" s="17"/>
      <c r="E20" s="18">
        <v>5000</v>
      </c>
      <c r="F20" s="19">
        <f>VLOOKUP($C20,'[1]bez ochrony'!$A$2:$F$7,2,0)</f>
        <v>0</v>
      </c>
      <c r="G20" s="20">
        <f>VLOOKUP($C20,'[1]bez ochrony'!$A$2:$F$7,3,0)</f>
        <v>0</v>
      </c>
      <c r="H20" s="21">
        <f>'[1]bez ochrony'!$K$4</f>
        <v>12</v>
      </c>
      <c r="I20" s="19">
        <f t="shared" si="1"/>
        <v>0</v>
      </c>
      <c r="J20" s="19">
        <f t="shared" si="2"/>
        <v>0</v>
      </c>
      <c r="K20" s="22">
        <f t="shared" si="3"/>
        <v>0</v>
      </c>
      <c r="L20" s="23">
        <f>E20*F20+'[1]bez ochrony'!$K$4*G20</f>
        <v>0</v>
      </c>
      <c r="M20" s="23">
        <f t="shared" si="4"/>
        <v>0</v>
      </c>
    </row>
    <row r="21" spans="1:13" x14ac:dyDescent="0.25">
      <c r="A21" s="33"/>
      <c r="B21" s="15">
        <v>23</v>
      </c>
      <c r="C21" s="16" t="s">
        <v>10</v>
      </c>
      <c r="D21" s="17"/>
      <c r="E21" s="18">
        <v>20000</v>
      </c>
      <c r="F21" s="19">
        <f>VLOOKUP($C21,'[1]bez ochrony'!$A$2:$F$7,2,0)</f>
        <v>0</v>
      </c>
      <c r="G21" s="20">
        <f>VLOOKUP($C21,'[1]bez ochrony'!$A$2:$F$7,3,0)</f>
        <v>0</v>
      </c>
      <c r="H21" s="21">
        <f>'[1]bez ochrony'!$K$4</f>
        <v>12</v>
      </c>
      <c r="I21" s="19">
        <f t="shared" si="1"/>
        <v>0</v>
      </c>
      <c r="J21" s="19">
        <f t="shared" si="2"/>
        <v>0</v>
      </c>
      <c r="K21" s="22">
        <f t="shared" si="3"/>
        <v>0</v>
      </c>
      <c r="L21" s="23">
        <f>E21*F21+'[1]bez ochrony'!$K$4*G21</f>
        <v>0</v>
      </c>
      <c r="M21" s="23">
        <f t="shared" si="4"/>
        <v>0</v>
      </c>
    </row>
    <row r="22" spans="1:13" x14ac:dyDescent="0.25">
      <c r="A22" s="33"/>
      <c r="B22" s="15">
        <v>24</v>
      </c>
      <c r="C22" s="16" t="s">
        <v>10</v>
      </c>
      <c r="D22" s="17"/>
      <c r="E22" s="18">
        <v>3000</v>
      </c>
      <c r="F22" s="19">
        <f>VLOOKUP($C22,'[1]bez ochrony'!$A$2:$F$7,2,0)</f>
        <v>0</v>
      </c>
      <c r="G22" s="20">
        <f>VLOOKUP($C22,'[1]bez ochrony'!$A$2:$F$7,3,0)</f>
        <v>0</v>
      </c>
      <c r="H22" s="21">
        <f>'[1]bez ochrony'!$K$4</f>
        <v>12</v>
      </c>
      <c r="I22" s="19">
        <f t="shared" si="1"/>
        <v>0</v>
      </c>
      <c r="J22" s="19">
        <f t="shared" si="2"/>
        <v>0</v>
      </c>
      <c r="K22" s="22">
        <f t="shared" si="3"/>
        <v>0</v>
      </c>
      <c r="L22" s="23">
        <f>E22*F22+'[1]bez ochrony'!$K$4*G22</f>
        <v>0</v>
      </c>
      <c r="M22" s="23">
        <f t="shared" si="4"/>
        <v>0</v>
      </c>
    </row>
    <row r="23" spans="1:13" x14ac:dyDescent="0.25">
      <c r="A23" s="33"/>
      <c r="B23" s="15">
        <v>25</v>
      </c>
      <c r="C23" s="16" t="s">
        <v>14</v>
      </c>
      <c r="D23" s="17">
        <v>165</v>
      </c>
      <c r="E23" s="18">
        <v>284598</v>
      </c>
      <c r="F23" s="19">
        <f>VLOOKUP($C23,'[1]bez ochrony'!$A$2:$F$7,2,0)</f>
        <v>0</v>
      </c>
      <c r="G23" s="20">
        <f>VLOOKUP($C23,'[1]bez ochrony'!$A$2:$F$7,3,0)</f>
        <v>0</v>
      </c>
      <c r="H23" s="21">
        <f>D23*'[1]bez ochrony'!$K$3*'[1]bez ochrony'!$K$2</f>
        <v>1449360</v>
      </c>
      <c r="I23" s="19">
        <f t="shared" si="1"/>
        <v>0</v>
      </c>
      <c r="J23" s="19">
        <f t="shared" si="2"/>
        <v>0</v>
      </c>
      <c r="K23" s="22">
        <f t="shared" si="3"/>
        <v>0</v>
      </c>
      <c r="L23" s="23">
        <f>E23*F23+'[1]bez ochrony'!$K$4*G23</f>
        <v>0</v>
      </c>
      <c r="M23" s="23">
        <f t="shared" si="4"/>
        <v>0</v>
      </c>
    </row>
    <row r="24" spans="1:13" x14ac:dyDescent="0.25">
      <c r="A24" s="33"/>
      <c r="B24" s="15">
        <v>26</v>
      </c>
      <c r="C24" s="16" t="s">
        <v>6</v>
      </c>
      <c r="D24" s="17"/>
      <c r="E24" s="18">
        <v>500</v>
      </c>
      <c r="F24" s="19">
        <f>VLOOKUP($C24,'[1]bez ochrony'!$A$2:$F$7,2,0)</f>
        <v>0</v>
      </c>
      <c r="G24" s="20">
        <f>VLOOKUP($C24,'[1]bez ochrony'!$A$2:$F$7,3,0)</f>
        <v>0</v>
      </c>
      <c r="H24" s="21">
        <f>'[1]bez ochrony'!$K$4</f>
        <v>12</v>
      </c>
      <c r="I24" s="19">
        <f t="shared" si="1"/>
        <v>0</v>
      </c>
      <c r="J24" s="19">
        <f t="shared" si="2"/>
        <v>0</v>
      </c>
      <c r="K24" s="22">
        <f t="shared" si="3"/>
        <v>0</v>
      </c>
      <c r="L24" s="23">
        <f>E24*F24+'[1]bez ochrony'!$K$4*G24</f>
        <v>0</v>
      </c>
      <c r="M24" s="23">
        <f t="shared" si="4"/>
        <v>0</v>
      </c>
    </row>
    <row r="25" spans="1:13" x14ac:dyDescent="0.25">
      <c r="A25" s="34"/>
      <c r="B25" s="15">
        <v>27</v>
      </c>
      <c r="C25" s="16" t="s">
        <v>6</v>
      </c>
      <c r="D25" s="17"/>
      <c r="E25" s="18">
        <v>500</v>
      </c>
      <c r="F25" s="19">
        <f>VLOOKUP($C25,'[1]bez ochrony'!$A$2:$F$7,2,0)</f>
        <v>0</v>
      </c>
      <c r="G25" s="20">
        <f>VLOOKUP($C25,'[1]bez ochrony'!$A$2:$F$7,3,0)</f>
        <v>0</v>
      </c>
      <c r="H25" s="21">
        <f>'[1]bez ochrony'!$K$4</f>
        <v>12</v>
      </c>
      <c r="I25" s="19">
        <f t="shared" si="1"/>
        <v>0</v>
      </c>
      <c r="J25" s="19">
        <f t="shared" si="2"/>
        <v>0</v>
      </c>
      <c r="K25" s="22">
        <f t="shared" si="3"/>
        <v>0</v>
      </c>
      <c r="L25" s="23">
        <f>E25*F25+'[1]bez ochrony'!$K$4*G25</f>
        <v>0</v>
      </c>
      <c r="M25" s="23">
        <f t="shared" si="4"/>
        <v>0</v>
      </c>
    </row>
    <row r="26" spans="1:13" x14ac:dyDescent="0.25">
      <c r="A26" s="14">
        <v>3</v>
      </c>
      <c r="B26" s="15">
        <v>28</v>
      </c>
      <c r="C26" s="16" t="s">
        <v>14</v>
      </c>
      <c r="D26" s="17">
        <v>111</v>
      </c>
      <c r="E26" s="18">
        <v>85890</v>
      </c>
      <c r="F26" s="19">
        <f t="shared" ref="F26:F44" si="5">VLOOKUP($C26,$A$2:$F$7,2,0)</f>
        <v>0</v>
      </c>
      <c r="G26" s="20">
        <f t="shared" ref="G26:G44" si="6">VLOOKUP($C26,$A$2:$F$7,3,0)</f>
        <v>0</v>
      </c>
      <c r="H26" s="21">
        <f>D26*$K$3*$K$2</f>
        <v>972360</v>
      </c>
      <c r="I26" s="19">
        <f t="shared" ref="I26:I45" si="7">VLOOKUP($C26,$A$2:$F$7,5,0)</f>
        <v>0</v>
      </c>
      <c r="J26" s="19">
        <f t="shared" si="2"/>
        <v>0</v>
      </c>
      <c r="K26" s="22">
        <f t="shared" ref="K26" si="8">E26*J26+H26*I26</f>
        <v>0</v>
      </c>
      <c r="L26" s="23">
        <f t="shared" ref="L26" si="9">E26*F26+$K$4*G26</f>
        <v>0</v>
      </c>
      <c r="M26" s="23">
        <f t="shared" ref="M26" si="10">K26+L26</f>
        <v>0</v>
      </c>
    </row>
    <row r="27" spans="1:13" x14ac:dyDescent="0.25">
      <c r="A27" s="14">
        <v>4</v>
      </c>
      <c r="B27" s="15">
        <v>29</v>
      </c>
      <c r="C27" s="16" t="s">
        <v>14</v>
      </c>
      <c r="D27" s="17">
        <v>220</v>
      </c>
      <c r="E27" s="18">
        <v>400047</v>
      </c>
      <c r="F27" s="19">
        <f t="shared" si="5"/>
        <v>0</v>
      </c>
      <c r="G27" s="20">
        <f t="shared" si="6"/>
        <v>0</v>
      </c>
      <c r="H27" s="21">
        <f>D27*$K$3*$K$2</f>
        <v>1927200</v>
      </c>
      <c r="I27" s="19">
        <f t="shared" si="7"/>
        <v>0</v>
      </c>
      <c r="J27" s="19">
        <f t="shared" ref="J27:J45" si="11">VLOOKUP($C27,$A$2:$F$7,4,0)</f>
        <v>0</v>
      </c>
      <c r="K27" s="22">
        <f t="shared" ref="K27:K44" si="12">E27*J27+H27*I27</f>
        <v>0</v>
      </c>
      <c r="L27" s="23">
        <f t="shared" ref="L27:L44" si="13">E27*F27+$K$4*G27</f>
        <v>0</v>
      </c>
      <c r="M27" s="23">
        <f t="shared" ref="M27:M46" si="14">K27+L27</f>
        <v>0</v>
      </c>
    </row>
    <row r="28" spans="1:13" x14ac:dyDescent="0.25">
      <c r="A28" s="37">
        <v>5</v>
      </c>
      <c r="B28" s="15">
        <v>30</v>
      </c>
      <c r="C28" s="16" t="s">
        <v>10</v>
      </c>
      <c r="D28" s="17"/>
      <c r="E28" s="18">
        <v>15613</v>
      </c>
      <c r="F28" s="19">
        <f t="shared" si="5"/>
        <v>0</v>
      </c>
      <c r="G28" s="20">
        <f t="shared" si="6"/>
        <v>0</v>
      </c>
      <c r="H28" s="21">
        <f>$K$4</f>
        <v>12</v>
      </c>
      <c r="I28" s="19">
        <f t="shared" si="7"/>
        <v>0</v>
      </c>
      <c r="J28" s="19">
        <f t="shared" si="11"/>
        <v>0</v>
      </c>
      <c r="K28" s="22">
        <f t="shared" si="12"/>
        <v>0</v>
      </c>
      <c r="L28" s="23">
        <f t="shared" si="13"/>
        <v>0</v>
      </c>
      <c r="M28" s="23">
        <f t="shared" si="14"/>
        <v>0</v>
      </c>
    </row>
    <row r="29" spans="1:13" x14ac:dyDescent="0.25">
      <c r="A29" s="37"/>
      <c r="B29" s="15">
        <v>31</v>
      </c>
      <c r="C29" s="16" t="s">
        <v>12</v>
      </c>
      <c r="D29" s="17"/>
      <c r="E29" s="18">
        <v>108353</v>
      </c>
      <c r="F29" s="19">
        <f t="shared" si="5"/>
        <v>0</v>
      </c>
      <c r="G29" s="20">
        <f t="shared" si="6"/>
        <v>0</v>
      </c>
      <c r="H29" s="21">
        <f>$K$4</f>
        <v>12</v>
      </c>
      <c r="I29" s="19">
        <f t="shared" si="7"/>
        <v>0</v>
      </c>
      <c r="J29" s="19">
        <f t="shared" si="11"/>
        <v>0</v>
      </c>
      <c r="K29" s="22">
        <f t="shared" si="12"/>
        <v>0</v>
      </c>
      <c r="L29" s="23">
        <f t="shared" si="13"/>
        <v>0</v>
      </c>
      <c r="M29" s="23">
        <f t="shared" si="14"/>
        <v>0</v>
      </c>
    </row>
    <row r="30" spans="1:13" x14ac:dyDescent="0.25">
      <c r="A30" s="14">
        <v>6</v>
      </c>
      <c r="B30" s="15">
        <v>32</v>
      </c>
      <c r="C30" s="16" t="s">
        <v>14</v>
      </c>
      <c r="D30" s="17">
        <v>420</v>
      </c>
      <c r="E30" s="18">
        <v>840674</v>
      </c>
      <c r="F30" s="19">
        <f t="shared" si="5"/>
        <v>0</v>
      </c>
      <c r="G30" s="20">
        <f t="shared" si="6"/>
        <v>0</v>
      </c>
      <c r="H30" s="21">
        <f>D30*$K$3*$K$2</f>
        <v>3679200</v>
      </c>
      <c r="I30" s="19">
        <f t="shared" si="7"/>
        <v>0</v>
      </c>
      <c r="J30" s="19">
        <f t="shared" si="11"/>
        <v>0</v>
      </c>
      <c r="K30" s="22">
        <f t="shared" si="12"/>
        <v>0</v>
      </c>
      <c r="L30" s="23">
        <f t="shared" si="13"/>
        <v>0</v>
      </c>
      <c r="M30" s="23">
        <f t="shared" si="14"/>
        <v>0</v>
      </c>
    </row>
    <row r="31" spans="1:13" x14ac:dyDescent="0.25">
      <c r="A31" s="14">
        <v>7</v>
      </c>
      <c r="B31" s="15">
        <v>33</v>
      </c>
      <c r="C31" s="16" t="s">
        <v>10</v>
      </c>
      <c r="D31" s="17"/>
      <c r="E31" s="18">
        <v>17931</v>
      </c>
      <c r="F31" s="19">
        <f t="shared" si="5"/>
        <v>0</v>
      </c>
      <c r="G31" s="20">
        <f t="shared" si="6"/>
        <v>0</v>
      </c>
      <c r="H31" s="21">
        <f>$K$4</f>
        <v>12</v>
      </c>
      <c r="I31" s="19">
        <f t="shared" si="7"/>
        <v>0</v>
      </c>
      <c r="J31" s="19">
        <f t="shared" si="11"/>
        <v>0</v>
      </c>
      <c r="K31" s="22">
        <f t="shared" si="12"/>
        <v>0</v>
      </c>
      <c r="L31" s="23">
        <f t="shared" si="13"/>
        <v>0</v>
      </c>
      <c r="M31" s="23">
        <f t="shared" si="14"/>
        <v>0</v>
      </c>
    </row>
    <row r="32" spans="1:13" x14ac:dyDescent="0.25">
      <c r="A32" s="37">
        <v>8</v>
      </c>
      <c r="B32" s="15">
        <v>34</v>
      </c>
      <c r="C32" s="16" t="s">
        <v>14</v>
      </c>
      <c r="D32" s="17">
        <v>290</v>
      </c>
      <c r="E32" s="18">
        <v>480480</v>
      </c>
      <c r="F32" s="19">
        <f t="shared" si="5"/>
        <v>0</v>
      </c>
      <c r="G32" s="20">
        <f t="shared" si="6"/>
        <v>0</v>
      </c>
      <c r="H32" s="21">
        <f>D32*$K$3*$K$2</f>
        <v>2540400</v>
      </c>
      <c r="I32" s="19">
        <f t="shared" si="7"/>
        <v>0</v>
      </c>
      <c r="J32" s="19">
        <f t="shared" si="11"/>
        <v>0</v>
      </c>
      <c r="K32" s="22">
        <f t="shared" si="12"/>
        <v>0</v>
      </c>
      <c r="L32" s="23">
        <f t="shared" si="13"/>
        <v>0</v>
      </c>
      <c r="M32" s="23">
        <f t="shared" si="14"/>
        <v>0</v>
      </c>
    </row>
    <row r="33" spans="1:14" x14ac:dyDescent="0.25">
      <c r="A33" s="37"/>
      <c r="B33" s="15">
        <v>35</v>
      </c>
      <c r="C33" s="16" t="s">
        <v>6</v>
      </c>
      <c r="D33" s="17"/>
      <c r="E33" s="18">
        <v>784</v>
      </c>
      <c r="F33" s="19">
        <f t="shared" si="5"/>
        <v>0</v>
      </c>
      <c r="G33" s="20">
        <f t="shared" si="6"/>
        <v>0</v>
      </c>
      <c r="H33" s="21">
        <f>$K$4</f>
        <v>12</v>
      </c>
      <c r="I33" s="19">
        <f t="shared" si="7"/>
        <v>0</v>
      </c>
      <c r="J33" s="19">
        <f t="shared" si="11"/>
        <v>0</v>
      </c>
      <c r="K33" s="22">
        <f t="shared" si="12"/>
        <v>0</v>
      </c>
      <c r="L33" s="23">
        <f t="shared" si="13"/>
        <v>0</v>
      </c>
      <c r="M33" s="23">
        <f t="shared" si="14"/>
        <v>0</v>
      </c>
    </row>
    <row r="34" spans="1:14" x14ac:dyDescent="0.25">
      <c r="A34" s="37">
        <v>9</v>
      </c>
      <c r="B34" s="15">
        <v>36</v>
      </c>
      <c r="C34" s="16" t="s">
        <v>14</v>
      </c>
      <c r="D34" s="17">
        <v>125</v>
      </c>
      <c r="E34" s="18">
        <v>182392</v>
      </c>
      <c r="F34" s="19">
        <f t="shared" si="5"/>
        <v>0</v>
      </c>
      <c r="G34" s="20">
        <f t="shared" si="6"/>
        <v>0</v>
      </c>
      <c r="H34" s="21">
        <f>D34*$K$3*$K$2</f>
        <v>1095000</v>
      </c>
      <c r="I34" s="19">
        <f t="shared" si="7"/>
        <v>0</v>
      </c>
      <c r="J34" s="19">
        <f t="shared" si="11"/>
        <v>0</v>
      </c>
      <c r="K34" s="22">
        <f t="shared" si="12"/>
        <v>0</v>
      </c>
      <c r="L34" s="23">
        <f t="shared" si="13"/>
        <v>0</v>
      </c>
      <c r="M34" s="23">
        <f t="shared" si="14"/>
        <v>0</v>
      </c>
    </row>
    <row r="35" spans="1:14" x14ac:dyDescent="0.25">
      <c r="A35" s="37"/>
      <c r="B35" s="15">
        <v>37</v>
      </c>
      <c r="C35" s="16" t="s">
        <v>8</v>
      </c>
      <c r="D35" s="17"/>
      <c r="E35" s="18">
        <v>7010</v>
      </c>
      <c r="F35" s="19">
        <f t="shared" si="5"/>
        <v>0</v>
      </c>
      <c r="G35" s="20">
        <f t="shared" si="6"/>
        <v>0</v>
      </c>
      <c r="H35" s="21">
        <f>$K$4</f>
        <v>12</v>
      </c>
      <c r="I35" s="19">
        <f t="shared" si="7"/>
        <v>0</v>
      </c>
      <c r="J35" s="19">
        <f t="shared" si="11"/>
        <v>0</v>
      </c>
      <c r="K35" s="22">
        <f t="shared" si="12"/>
        <v>0</v>
      </c>
      <c r="L35" s="23">
        <f t="shared" si="13"/>
        <v>0</v>
      </c>
      <c r="M35" s="23">
        <f t="shared" si="14"/>
        <v>0</v>
      </c>
    </row>
    <row r="36" spans="1:14" x14ac:dyDescent="0.25">
      <c r="A36" s="14">
        <v>10</v>
      </c>
      <c r="B36" s="15">
        <v>38</v>
      </c>
      <c r="C36" s="16" t="s">
        <v>14</v>
      </c>
      <c r="D36" s="17">
        <v>111</v>
      </c>
      <c r="E36" s="18">
        <v>221701</v>
      </c>
      <c r="F36" s="19">
        <f t="shared" si="5"/>
        <v>0</v>
      </c>
      <c r="G36" s="20">
        <f t="shared" si="6"/>
        <v>0</v>
      </c>
      <c r="H36" s="21">
        <f>D36*$K$3*$K$2</f>
        <v>972360</v>
      </c>
      <c r="I36" s="19">
        <f t="shared" si="7"/>
        <v>0</v>
      </c>
      <c r="J36" s="19">
        <f t="shared" si="11"/>
        <v>0</v>
      </c>
      <c r="K36" s="22">
        <f t="shared" si="12"/>
        <v>0</v>
      </c>
      <c r="L36" s="23">
        <f t="shared" si="13"/>
        <v>0</v>
      </c>
      <c r="M36" s="23">
        <f t="shared" si="14"/>
        <v>0</v>
      </c>
    </row>
    <row r="37" spans="1:14" x14ac:dyDescent="0.25">
      <c r="A37" s="37">
        <v>11</v>
      </c>
      <c r="B37" s="15">
        <v>39</v>
      </c>
      <c r="C37" s="16" t="s">
        <v>10</v>
      </c>
      <c r="D37" s="17"/>
      <c r="E37" s="18">
        <v>55849</v>
      </c>
      <c r="F37" s="19">
        <f t="shared" si="5"/>
        <v>0</v>
      </c>
      <c r="G37" s="20">
        <f t="shared" si="6"/>
        <v>0</v>
      </c>
      <c r="H37" s="21">
        <f>$K$4</f>
        <v>12</v>
      </c>
      <c r="I37" s="19">
        <f t="shared" si="7"/>
        <v>0</v>
      </c>
      <c r="J37" s="19">
        <f t="shared" si="11"/>
        <v>0</v>
      </c>
      <c r="K37" s="22">
        <f t="shared" si="12"/>
        <v>0</v>
      </c>
      <c r="L37" s="23">
        <f t="shared" si="13"/>
        <v>0</v>
      </c>
      <c r="M37" s="23">
        <f t="shared" si="14"/>
        <v>0</v>
      </c>
    </row>
    <row r="38" spans="1:14" x14ac:dyDescent="0.25">
      <c r="A38" s="37"/>
      <c r="B38" s="15">
        <v>40</v>
      </c>
      <c r="C38" s="16" t="s">
        <v>10</v>
      </c>
      <c r="D38" s="17"/>
      <c r="E38" s="18">
        <v>86324</v>
      </c>
      <c r="F38" s="19">
        <f t="shared" si="5"/>
        <v>0</v>
      </c>
      <c r="G38" s="20">
        <f t="shared" si="6"/>
        <v>0</v>
      </c>
      <c r="H38" s="21">
        <f>$K$4</f>
        <v>12</v>
      </c>
      <c r="I38" s="19">
        <f t="shared" si="7"/>
        <v>0</v>
      </c>
      <c r="J38" s="19">
        <f t="shared" si="11"/>
        <v>0</v>
      </c>
      <c r="K38" s="22">
        <f t="shared" si="12"/>
        <v>0</v>
      </c>
      <c r="L38" s="23">
        <f t="shared" si="13"/>
        <v>0</v>
      </c>
      <c r="M38" s="23">
        <f t="shared" si="14"/>
        <v>0</v>
      </c>
    </row>
    <row r="39" spans="1:14" x14ac:dyDescent="0.25">
      <c r="A39" s="37">
        <v>12</v>
      </c>
      <c r="B39" s="15">
        <v>41</v>
      </c>
      <c r="C39" s="16" t="s">
        <v>14</v>
      </c>
      <c r="D39" s="17">
        <v>250</v>
      </c>
      <c r="E39" s="18">
        <v>533350</v>
      </c>
      <c r="F39" s="19">
        <f t="shared" si="5"/>
        <v>0</v>
      </c>
      <c r="G39" s="20">
        <f t="shared" si="6"/>
        <v>0</v>
      </c>
      <c r="H39" s="21">
        <f>D39*$K$3*$K$2</f>
        <v>2190000</v>
      </c>
      <c r="I39" s="19">
        <f t="shared" si="7"/>
        <v>0</v>
      </c>
      <c r="J39" s="19">
        <f t="shared" si="11"/>
        <v>0</v>
      </c>
      <c r="K39" s="22">
        <f t="shared" si="12"/>
        <v>0</v>
      </c>
      <c r="L39" s="23">
        <f t="shared" si="13"/>
        <v>0</v>
      </c>
      <c r="M39" s="23">
        <f t="shared" si="14"/>
        <v>0</v>
      </c>
    </row>
    <row r="40" spans="1:14" x14ac:dyDescent="0.25">
      <c r="A40" s="37"/>
      <c r="B40" s="15">
        <v>42</v>
      </c>
      <c r="C40" s="16" t="s">
        <v>6</v>
      </c>
      <c r="D40" s="17"/>
      <c r="E40" s="18">
        <v>641</v>
      </c>
      <c r="F40" s="19">
        <f t="shared" si="5"/>
        <v>0</v>
      </c>
      <c r="G40" s="20">
        <f t="shared" si="6"/>
        <v>0</v>
      </c>
      <c r="H40" s="21">
        <f>$K$4</f>
        <v>12</v>
      </c>
      <c r="I40" s="19">
        <f t="shared" si="7"/>
        <v>0</v>
      </c>
      <c r="J40" s="19">
        <f t="shared" si="11"/>
        <v>0</v>
      </c>
      <c r="K40" s="22">
        <f t="shared" si="12"/>
        <v>0</v>
      </c>
      <c r="L40" s="23">
        <f t="shared" si="13"/>
        <v>0</v>
      </c>
      <c r="M40" s="23">
        <f t="shared" si="14"/>
        <v>0</v>
      </c>
    </row>
    <row r="41" spans="1:14" x14ac:dyDescent="0.25">
      <c r="A41" s="14">
        <v>13</v>
      </c>
      <c r="B41" s="15">
        <v>43</v>
      </c>
      <c r="C41" s="16" t="s">
        <v>15</v>
      </c>
      <c r="D41" s="17">
        <v>820</v>
      </c>
      <c r="E41" s="18">
        <v>692964</v>
      </c>
      <c r="F41" s="19">
        <f t="shared" si="5"/>
        <v>0</v>
      </c>
      <c r="G41" s="20">
        <f t="shared" si="6"/>
        <v>0</v>
      </c>
      <c r="H41" s="21">
        <f t="shared" ref="H41:H43" si="15">D41*$K$3*$K$2</f>
        <v>7183200</v>
      </c>
      <c r="I41" s="19">
        <f t="shared" si="7"/>
        <v>0</v>
      </c>
      <c r="J41" s="19">
        <f t="shared" si="11"/>
        <v>0</v>
      </c>
      <c r="K41" s="22">
        <f t="shared" si="12"/>
        <v>0</v>
      </c>
      <c r="L41" s="23">
        <f t="shared" si="13"/>
        <v>0</v>
      </c>
      <c r="M41" s="23">
        <f t="shared" si="14"/>
        <v>0</v>
      </c>
    </row>
    <row r="42" spans="1:14" x14ac:dyDescent="0.25">
      <c r="A42" s="37">
        <v>15</v>
      </c>
      <c r="B42" s="15">
        <v>47</v>
      </c>
      <c r="C42" s="16" t="s">
        <v>14</v>
      </c>
      <c r="D42" s="17">
        <v>400</v>
      </c>
      <c r="E42" s="18">
        <v>858172</v>
      </c>
      <c r="F42" s="19">
        <f t="shared" si="5"/>
        <v>0</v>
      </c>
      <c r="G42" s="20">
        <f t="shared" si="6"/>
        <v>0</v>
      </c>
      <c r="H42" s="21">
        <f t="shared" si="15"/>
        <v>3504000</v>
      </c>
      <c r="I42" s="19">
        <f t="shared" si="7"/>
        <v>0</v>
      </c>
      <c r="J42" s="19">
        <f t="shared" si="11"/>
        <v>0</v>
      </c>
      <c r="K42" s="22">
        <f t="shared" si="12"/>
        <v>0</v>
      </c>
      <c r="L42" s="23">
        <f t="shared" si="13"/>
        <v>0</v>
      </c>
      <c r="M42" s="23">
        <f t="shared" si="14"/>
        <v>0</v>
      </c>
    </row>
    <row r="43" spans="1:14" x14ac:dyDescent="0.25">
      <c r="A43" s="37"/>
      <c r="B43" s="15">
        <v>48</v>
      </c>
      <c r="C43" s="16" t="s">
        <v>14</v>
      </c>
      <c r="D43" s="17">
        <v>180</v>
      </c>
      <c r="E43" s="18">
        <v>345825</v>
      </c>
      <c r="F43" s="19">
        <f t="shared" si="5"/>
        <v>0</v>
      </c>
      <c r="G43" s="20">
        <f t="shared" si="6"/>
        <v>0</v>
      </c>
      <c r="H43" s="21">
        <f t="shared" si="15"/>
        <v>1576800</v>
      </c>
      <c r="I43" s="19">
        <f t="shared" si="7"/>
        <v>0</v>
      </c>
      <c r="J43" s="19">
        <f t="shared" si="11"/>
        <v>0</v>
      </c>
      <c r="K43" s="22">
        <f t="shared" si="12"/>
        <v>0</v>
      </c>
      <c r="L43" s="23">
        <f t="shared" si="13"/>
        <v>0</v>
      </c>
      <c r="M43" s="23">
        <f t="shared" si="14"/>
        <v>0</v>
      </c>
    </row>
    <row r="44" spans="1:14" x14ac:dyDescent="0.25">
      <c r="A44" s="37"/>
      <c r="B44" s="15">
        <v>49</v>
      </c>
      <c r="C44" s="16" t="s">
        <v>10</v>
      </c>
      <c r="D44" s="17"/>
      <c r="E44" s="18">
        <v>29105</v>
      </c>
      <c r="F44" s="19">
        <f t="shared" si="5"/>
        <v>0</v>
      </c>
      <c r="G44" s="20">
        <f t="shared" si="6"/>
        <v>0</v>
      </c>
      <c r="H44" s="21">
        <f>$K$4</f>
        <v>12</v>
      </c>
      <c r="I44" s="19">
        <f t="shared" si="7"/>
        <v>0</v>
      </c>
      <c r="J44" s="19">
        <f t="shared" si="11"/>
        <v>0</v>
      </c>
      <c r="K44" s="22">
        <f t="shared" si="12"/>
        <v>0</v>
      </c>
      <c r="L44" s="23">
        <f t="shared" si="13"/>
        <v>0</v>
      </c>
      <c r="M44" s="23">
        <f t="shared" si="14"/>
        <v>0</v>
      </c>
    </row>
    <row r="45" spans="1:14" x14ac:dyDescent="0.25">
      <c r="A45" s="14">
        <v>16</v>
      </c>
      <c r="B45" s="15">
        <v>50</v>
      </c>
      <c r="C45" s="16" t="s">
        <v>15</v>
      </c>
      <c r="D45" s="17">
        <v>933</v>
      </c>
      <c r="E45" s="18">
        <v>1800000</v>
      </c>
      <c r="F45" s="19">
        <f>VLOOKUP($C45,'[1]bez ochrony'!$A$2:$F$7,2,0)</f>
        <v>0</v>
      </c>
      <c r="G45" s="20">
        <f>VLOOKUP($C45,'[1]bez ochrony'!$A$2:$F$7,3,0)</f>
        <v>0</v>
      </c>
      <c r="H45" s="21">
        <f>D45*'[1]bez ochrony'!$K$3*'[1]bez ochrony'!$K$2</f>
        <v>8195472</v>
      </c>
      <c r="I45" s="19">
        <f t="shared" si="7"/>
        <v>0</v>
      </c>
      <c r="J45" s="19">
        <f t="shared" si="11"/>
        <v>0</v>
      </c>
      <c r="K45" s="22">
        <f>E45*J45+H45*I45</f>
        <v>0</v>
      </c>
      <c r="L45" s="23">
        <f>E45*F45+'[1]bez ochrony'!$K$4*G45</f>
        <v>0</v>
      </c>
      <c r="M45" s="23">
        <f>K45+L45</f>
        <v>0</v>
      </c>
    </row>
    <row r="46" spans="1:14" x14ac:dyDescent="0.25">
      <c r="A46" s="9"/>
      <c r="B46" s="9"/>
      <c r="C46" s="9"/>
      <c r="D46" s="9"/>
      <c r="E46" s="24"/>
      <c r="F46" s="9"/>
      <c r="G46" s="9"/>
      <c r="H46" s="9"/>
      <c r="I46" s="25"/>
      <c r="J46" s="26" t="s">
        <v>46</v>
      </c>
      <c r="K46" s="26">
        <f>SUM(K12:K45)</f>
        <v>0</v>
      </c>
      <c r="L46" s="26">
        <f>SUM(L12:L45)</f>
        <v>0</v>
      </c>
      <c r="M46" s="26">
        <f t="shared" si="14"/>
        <v>0</v>
      </c>
    </row>
    <row r="47" spans="1:14" x14ac:dyDescent="0.25">
      <c r="A47" s="9"/>
      <c r="B47" s="9"/>
      <c r="C47" s="9"/>
      <c r="D47" s="9"/>
      <c r="E47" s="27"/>
      <c r="F47" s="9"/>
      <c r="G47" s="9"/>
      <c r="H47" s="9"/>
      <c r="I47" s="25"/>
      <c r="J47" s="28" t="s">
        <v>47</v>
      </c>
      <c r="K47" s="29">
        <f>K46*1.23</f>
        <v>0</v>
      </c>
      <c r="L47" s="29">
        <f>L46*1.23</f>
        <v>0</v>
      </c>
      <c r="M47" s="29">
        <f>M46*1.23</f>
        <v>0</v>
      </c>
    </row>
    <row r="48" spans="1:14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30"/>
    </row>
    <row r="49" spans="1:14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30"/>
    </row>
    <row r="50" spans="1:14" ht="59.25" customHeight="1" x14ac:dyDescent="0.25">
      <c r="A50" s="9"/>
      <c r="B50" s="9"/>
      <c r="D50" s="31"/>
      <c r="E50" s="9"/>
      <c r="F50" s="9"/>
      <c r="G50" s="9"/>
      <c r="H50" s="9" t="s">
        <v>48</v>
      </c>
      <c r="I50" s="9"/>
      <c r="J50" s="9"/>
      <c r="K50" s="9"/>
      <c r="L50" s="9"/>
      <c r="M50" s="9"/>
    </row>
    <row r="51" spans="1:14" x14ac:dyDescent="0.25">
      <c r="A51" s="9"/>
      <c r="B51" s="9"/>
      <c r="C51" s="9"/>
      <c r="D51" s="9"/>
      <c r="E51" s="9"/>
      <c r="F51" s="9"/>
      <c r="G51" s="9"/>
      <c r="H51" s="9"/>
      <c r="I51" s="35" t="s">
        <v>49</v>
      </c>
      <c r="J51" s="35"/>
      <c r="K51" s="35"/>
      <c r="L51" s="35"/>
      <c r="M51" s="35"/>
    </row>
    <row r="52" spans="1:14" ht="15" customHeight="1" x14ac:dyDescent="0.25">
      <c r="A52" s="9"/>
      <c r="B52" s="9"/>
      <c r="C52" s="9"/>
      <c r="D52" s="9"/>
      <c r="E52" s="9"/>
      <c r="F52" s="9"/>
      <c r="G52" s="9"/>
      <c r="H52" s="9"/>
      <c r="I52" s="36"/>
      <c r="J52" s="36"/>
      <c r="K52" s="36"/>
      <c r="L52" s="36"/>
      <c r="M52" s="36"/>
    </row>
    <row r="53" spans="1:14" x14ac:dyDescent="0.25">
      <c r="A53" s="9"/>
      <c r="B53" s="9"/>
      <c r="C53" s="9"/>
      <c r="D53" s="9"/>
      <c r="E53" s="9"/>
      <c r="F53" s="9"/>
      <c r="G53" s="9"/>
      <c r="H53" s="9"/>
      <c r="I53" s="36"/>
      <c r="J53" s="36"/>
      <c r="K53" s="36"/>
      <c r="L53" s="36"/>
      <c r="M53" s="36"/>
    </row>
  </sheetData>
  <mergeCells count="9">
    <mergeCell ref="A12:A25"/>
    <mergeCell ref="I51:M51"/>
    <mergeCell ref="I52:M53"/>
    <mergeCell ref="A28:A29"/>
    <mergeCell ref="A32:A33"/>
    <mergeCell ref="A34:A35"/>
    <mergeCell ref="A37:A38"/>
    <mergeCell ref="A39:A40"/>
    <mergeCell ref="A42:A44"/>
  </mergeCells>
  <pageMargins left="0.25" right="0.25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ochrona taryfowa</vt:lpstr>
    </vt:vector>
  </TitlesOfParts>
  <Company>PGE Systemy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Terlikowski Paweł [PGE S.A.]</dc:creator>
  <cp:lastModifiedBy>Terlikowski Paweł [PGE S.A.]</cp:lastModifiedBy>
  <dcterms:created xsi:type="dcterms:W3CDTF">2023-02-28T10:32:06Z</dcterms:created>
  <dcterms:modified xsi:type="dcterms:W3CDTF">2024-02-16T09:43:35Z</dcterms:modified>
</cp:coreProperties>
</file>