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ścisłe centrum" sheetId="1" r:id="rId1"/>
    <sheet name="pozostałe" sheetId="2" r:id="rId2"/>
    <sheet name="ściślejsze centrum" sheetId="3" state="hidden" r:id="rId3"/>
  </sheets>
  <definedNames>
    <definedName name="_xlnm.Print_Titles" localSheetId="1">'pozostałe'!$1:$6</definedName>
    <definedName name="_xlnm.Print_Titles" localSheetId="0">'ścisłe centrum'!$1:$7</definedName>
  </definedNames>
  <calcPr fullCalcOnLoad="1"/>
</workbook>
</file>

<file path=xl/sharedStrings.xml><?xml version="1.0" encoding="utf-8"?>
<sst xmlns="http://schemas.openxmlformats.org/spreadsheetml/2006/main" count="400" uniqueCount="296">
  <si>
    <t>Lp.</t>
  </si>
  <si>
    <t>Adres</t>
  </si>
  <si>
    <t>Teren wewnętrzny</t>
  </si>
  <si>
    <t>Teren zewnętrzny</t>
  </si>
  <si>
    <t>korytarze piwnic [m²]</t>
  </si>
  <si>
    <t>strych [m²]</t>
  </si>
  <si>
    <t>pralnie [m²]</t>
  </si>
  <si>
    <t>klatka schodowa [m²]</t>
  </si>
  <si>
    <t>razem        teren      wew.[m²]</t>
  </si>
  <si>
    <t>teren zielony</t>
  </si>
  <si>
    <t>teren utwardzony*</t>
  </si>
  <si>
    <t>chodniki [m²]</t>
  </si>
  <si>
    <t>rynsztoki [mb]</t>
  </si>
  <si>
    <t>altany i utwardzenia pod śmietniki [m²]</t>
  </si>
  <si>
    <t>razem     teren           zew.</t>
  </si>
  <si>
    <t>uwagi</t>
  </si>
  <si>
    <t>pojemniki na piasek [szt]</t>
  </si>
  <si>
    <t>sprzątanie dodatkowe/wywóz pojemników [m²/szt.]</t>
  </si>
  <si>
    <t>przechowywanie pojemników na czas imprez okolicznościowych [szt]</t>
  </si>
  <si>
    <t>trawniki</t>
  </si>
  <si>
    <t>krotność sprzątania**</t>
  </si>
  <si>
    <t>3raz/ tydz.</t>
  </si>
  <si>
    <t>codzien      nie****</t>
  </si>
  <si>
    <t>KAZ.WIELKIEGO 77</t>
  </si>
  <si>
    <t>WESTERPLATTE 2</t>
  </si>
  <si>
    <t>WESTERPLATTE 4</t>
  </si>
  <si>
    <t>WESTERPLATTE 6</t>
  </si>
  <si>
    <t>WESTERPLATTE 10</t>
  </si>
  <si>
    <t>SCZANIECKIEJ 55</t>
  </si>
  <si>
    <t>SCZANIECKIEJ 57</t>
  </si>
  <si>
    <t>MUŚNICKIEGO 32</t>
  </si>
  <si>
    <t>MUŚNICKIEGO 34</t>
  </si>
  <si>
    <t>MUŚNICKIEGO 36</t>
  </si>
  <si>
    <t>MUŚNICKIEGO 38</t>
  </si>
  <si>
    <t>BOROWSKIEGO 6</t>
  </si>
  <si>
    <t>BOROWSKIEGO 11</t>
  </si>
  <si>
    <t>BOROWSKIEGO 12</t>
  </si>
  <si>
    <t>BOROWSKIEGO 13</t>
  </si>
  <si>
    <t>BOROWSKIEGO 15</t>
  </si>
  <si>
    <t>BOROWSKIEGO 16</t>
  </si>
  <si>
    <t>BOROWSKIEGO 20</t>
  </si>
  <si>
    <t>BOROWSKIEGO 22</t>
  </si>
  <si>
    <t>BOROWSKIEGO 23</t>
  </si>
  <si>
    <t>BOROWSKIEGO 24</t>
  </si>
  <si>
    <t>BOROWSKIEGO 25</t>
  </si>
  <si>
    <t>BOROWSKIEGO 29</t>
  </si>
  <si>
    <t>BOROWSKIEGO 30</t>
  </si>
  <si>
    <t>BOROWSKIEGO 31</t>
  </si>
  <si>
    <t>BOROWSKIEGO 32</t>
  </si>
  <si>
    <t>BOROWSKIEGO 32A</t>
  </si>
  <si>
    <t>BOROWSKIEGO 33</t>
  </si>
  <si>
    <t>WYSZYŃSKIEGO 4</t>
  </si>
  <si>
    <t>WYSZYŃSKIEGO 6</t>
  </si>
  <si>
    <t>WYSZYŃSKIEGO 14</t>
  </si>
  <si>
    <t>WYSZYŃSKIEGO 15</t>
  </si>
  <si>
    <t>WYSZYŃSKIEGO 16</t>
  </si>
  <si>
    <t>WYSZYŃSKIEGO 18</t>
  </si>
  <si>
    <t>WYSZYŃSKIEGO 20</t>
  </si>
  <si>
    <t>WYSZYŃSKIEGO 20A</t>
  </si>
  <si>
    <t>WYSZYŃSKIEGO 21</t>
  </si>
  <si>
    <t>WYSZYŃSKIEGO 22</t>
  </si>
  <si>
    <t>WYSZYŃSKIEGO 22A</t>
  </si>
  <si>
    <t>WYSZYŃSKIEGO 23</t>
  </si>
  <si>
    <t>WYSZYŃSKIEGO 24</t>
  </si>
  <si>
    <t>WYSZYŃSKIEGO 24A</t>
  </si>
  <si>
    <t>WYSZYŃSKIEGO 26</t>
  </si>
  <si>
    <t>WYSZYŃSKIEGO 26A</t>
  </si>
  <si>
    <t>WYSZYŃSKIEGO 27</t>
  </si>
  <si>
    <t>WYSZYŃSKIEGO 29</t>
  </si>
  <si>
    <t>WYSZYŃSKIEGO 38</t>
  </si>
  <si>
    <t>ZACISZE 2</t>
  </si>
  <si>
    <t>KRASIŃSKIEGO 1</t>
  </si>
  <si>
    <t>KRASINSKIEGO 2</t>
  </si>
  <si>
    <t>KRASIŃSKIEGO 3</t>
  </si>
  <si>
    <t>KRASIŃSKIEGO 4</t>
  </si>
  <si>
    <t>KRASIŃSKIEGO 5</t>
  </si>
  <si>
    <t>KRASIŃSKIEGO 7</t>
  </si>
  <si>
    <t>KRASIŃSKIEGO 8</t>
  </si>
  <si>
    <t>KRASIŃSKIEGO 9</t>
  </si>
  <si>
    <t>KRASIŃSKIEGO 10</t>
  </si>
  <si>
    <t>KRASINSKIEGO 10A</t>
  </si>
  <si>
    <t>KRASIŃSKIEGO 10B</t>
  </si>
  <si>
    <t>KRASIŃSKIEGO 10C</t>
  </si>
  <si>
    <t>KRASIŃSKIEGO 11</t>
  </si>
  <si>
    <t>KRASIŃSKIEGO 12</t>
  </si>
  <si>
    <t>KRASIŃSKIEGO 13</t>
  </si>
  <si>
    <t>MIESZKA I 24</t>
  </si>
  <si>
    <t>MIESZKA I 24 OF.MAŁA</t>
  </si>
  <si>
    <t>MIESZKA I 27</t>
  </si>
  <si>
    <t>MIESZKA I 28</t>
  </si>
  <si>
    <t>MIESZKA I 28 OF.</t>
  </si>
  <si>
    <t>MIESZKA I 40</t>
  </si>
  <si>
    <t>MIESZKA I 44</t>
  </si>
  <si>
    <t>MIESZKA I 46</t>
  </si>
  <si>
    <t>MIESZKA I 47</t>
  </si>
  <si>
    <t>MIESZKA I 48</t>
  </si>
  <si>
    <t>MIESZKA I 49</t>
  </si>
  <si>
    <t>MIESZKA I 50</t>
  </si>
  <si>
    <t>MIESZKA I 51</t>
  </si>
  <si>
    <t>MIESZKA I 52</t>
  </si>
  <si>
    <t>MIESZKA I 53</t>
  </si>
  <si>
    <t>MIESZKA I 54</t>
  </si>
  <si>
    <t>MIESZKA I 42</t>
  </si>
  <si>
    <t>ROOSVELTA 15</t>
  </si>
  <si>
    <t>ROOSVELTA 16</t>
  </si>
  <si>
    <t>MIESZKA I 1</t>
  </si>
  <si>
    <t>MIESZKA I 2</t>
  </si>
  <si>
    <t>MIESZKA I 5</t>
  </si>
  <si>
    <t>MIESZKA I 7</t>
  </si>
  <si>
    <t>MIESZKA I 8</t>
  </si>
  <si>
    <t>MIESZKA I 9</t>
  </si>
  <si>
    <t>MIESZKA I 11</t>
  </si>
  <si>
    <t>MIESZKA I 13</t>
  </si>
  <si>
    <t>MIESZKA I 14</t>
  </si>
  <si>
    <t>MIESZKA I 15</t>
  </si>
  <si>
    <t>MIESZKA I 16</t>
  </si>
  <si>
    <t>MIESZKA I 17</t>
  </si>
  <si>
    <t>MIESZKA I 18</t>
  </si>
  <si>
    <t>MIESZKA I 19</t>
  </si>
  <si>
    <t>MIESZKA I 20</t>
  </si>
  <si>
    <t>MIESZKA I 21</t>
  </si>
  <si>
    <t>MIESZKA I 23</t>
  </si>
  <si>
    <t>MIESZKA I 58</t>
  </si>
  <si>
    <t>MIESZKA I 62</t>
  </si>
  <si>
    <t>MIESZKA I 62 OF.</t>
  </si>
  <si>
    <t>MIESZKA I 64</t>
  </si>
  <si>
    <t>MIESZKA I 65A</t>
  </si>
  <si>
    <t>MIESZKA I 67</t>
  </si>
  <si>
    <t>MIESZKA I 68</t>
  </si>
  <si>
    <t>MIESZKA I 69</t>
  </si>
  <si>
    <t>MIESZKA I 70</t>
  </si>
  <si>
    <t>OKRZEI 1</t>
  </si>
  <si>
    <t>OKRZEI 2</t>
  </si>
  <si>
    <t>OKRZEI 9</t>
  </si>
  <si>
    <t>KAZ.WIELKIEGO 28</t>
  </si>
  <si>
    <t>KAZ.WIELKIEGO 39</t>
  </si>
  <si>
    <t>KAZ.WIELKIEGO 46</t>
  </si>
  <si>
    <t>KAZ.WIELKIEGO 48</t>
  </si>
  <si>
    <t>KAZ.WIELKIEGO 48a</t>
  </si>
  <si>
    <t>KAZ.WIELKIEGO 50</t>
  </si>
  <si>
    <t>KAZ.WIELKIEGO 52</t>
  </si>
  <si>
    <t>KAZ.WIELKIEGO 55</t>
  </si>
  <si>
    <t>KAZ.WIELKIEGO 57</t>
  </si>
  <si>
    <t>KAZ.WIELKIEGO 59</t>
  </si>
  <si>
    <t>DĄBROWSKIEGO 10a</t>
  </si>
  <si>
    <t>DĄBROWSKIEGO 14</t>
  </si>
  <si>
    <t>DĄBROWSKIEGO 15</t>
  </si>
  <si>
    <t>DĄBROWSKIEGO 16</t>
  </si>
  <si>
    <t>MICKIEWICZA 9</t>
  </si>
  <si>
    <t>MICKIEWICZA 10</t>
  </si>
  <si>
    <t>MICKIEWICZA 11</t>
  </si>
  <si>
    <t>MICKIEWICZA 12</t>
  </si>
  <si>
    <t>MICKIEWICZA 12a</t>
  </si>
  <si>
    <t>MICKIEWICZA 13</t>
  </si>
  <si>
    <t>MICKIEWICZA 13a</t>
  </si>
  <si>
    <t>MICKIEWICZA 14</t>
  </si>
  <si>
    <t>MICKIEWICZA 15</t>
  </si>
  <si>
    <t>MICKIEWICZA 15a</t>
  </si>
  <si>
    <t>MICKIEWICZA 16</t>
  </si>
  <si>
    <t>MICKIEWICZA 17</t>
  </si>
  <si>
    <t>MICKIEWICZA 22</t>
  </si>
  <si>
    <t>MICKIEWICZA 22 - 23</t>
  </si>
  <si>
    <t>MICKIEWICZA 23</t>
  </si>
  <si>
    <t>MICKIEWICZA 24</t>
  </si>
  <si>
    <t>MICKIEWICZA 25</t>
  </si>
  <si>
    <t>MICKIEWICZA 26</t>
  </si>
  <si>
    <t>MICKIEWICZA 27</t>
  </si>
  <si>
    <t>MICKIEWICZA 29</t>
  </si>
  <si>
    <t>MICKIEWICZA 30</t>
  </si>
  <si>
    <t>MICKIEWICZA 31</t>
  </si>
  <si>
    <t>MICKIEWICZA 32</t>
  </si>
  <si>
    <t>SŁOWACKIEGO 1</t>
  </si>
  <si>
    <t>SŁOWACKIEGO 2</t>
  </si>
  <si>
    <t>SŁOWACKIEGO 3</t>
  </si>
  <si>
    <t>SŁOWACKIEGO 4</t>
  </si>
  <si>
    <t>BOROWSKIEGO 37</t>
  </si>
  <si>
    <t>KOS.GDYŃSKICH 25</t>
  </si>
  <si>
    <t>KOS.GDYŃSKICH 26</t>
  </si>
  <si>
    <t>KOS.GDYŃSKICH 55</t>
  </si>
  <si>
    <t>KOS.GDYŃSKICH 58</t>
  </si>
  <si>
    <t>KOS.GDYŃSKICH 59</t>
  </si>
  <si>
    <t>KOS.GDYŃSKICH 60</t>
  </si>
  <si>
    <t>KOS.GDYŃSKICH 61</t>
  </si>
  <si>
    <t>KOS.GDYŃSKICH 62</t>
  </si>
  <si>
    <t>KOS.GDYŃSKICH 63</t>
  </si>
  <si>
    <t>KOS.GDYŃSKICH 65</t>
  </si>
  <si>
    <t>KOS.GDYŃSKICH 66</t>
  </si>
  <si>
    <t>KOS.GDYŃSKICH 67</t>
  </si>
  <si>
    <t>KOS.GDYŃSKICH 68</t>
  </si>
  <si>
    <t>KOS.GDYŃSKICH 69</t>
  </si>
  <si>
    <t>KOS.GDYŃSKICH 70</t>
  </si>
  <si>
    <t>KOS.GDYŃSKICH 71</t>
  </si>
  <si>
    <t>KOS.GDYŃSKICH 71a</t>
  </si>
  <si>
    <t>KOS.GDYŃSKICH 72</t>
  </si>
  <si>
    <t>KOS.GDYŃSKICH 73</t>
  </si>
  <si>
    <t>KOS.GDYŃSKICH 76</t>
  </si>
  <si>
    <t>KOS.GDYŃSKICH 80</t>
  </si>
  <si>
    <t>KOS.GDYŃSKICH 81</t>
  </si>
  <si>
    <t>CHODKIEWICZA 26</t>
  </si>
  <si>
    <t>CHODKIEWICZA 27</t>
  </si>
  <si>
    <t>CHODKIEWICZA 29</t>
  </si>
  <si>
    <t>CHODKIEWICZA 30</t>
  </si>
  <si>
    <t>CHODKIEWICZA 31</t>
  </si>
  <si>
    <t>KILIŃSKIEGO 1</t>
  </si>
  <si>
    <t>KILIŃSKIEGO 2</t>
  </si>
  <si>
    <t>KILIŃSKIEGO 3</t>
  </si>
  <si>
    <t>KILIŃSKIEGO 14</t>
  </si>
  <si>
    <t>KILIŃSKIEGO 15</t>
  </si>
  <si>
    <t>KILIŃSKIEGO 16</t>
  </si>
  <si>
    <t>KILIŃSKIEGO 17</t>
  </si>
  <si>
    <t>PUSZKINA 7</t>
  </si>
  <si>
    <t>PUSZKINA 8</t>
  </si>
  <si>
    <t>WYSZYŃSKIEGO 82</t>
  </si>
  <si>
    <t>WYSZYŃSKIEGO 84</t>
  </si>
  <si>
    <t>WYSZYŃSKIEGO 87</t>
  </si>
  <si>
    <t>WYSZYŃSKIEGO 89</t>
  </si>
  <si>
    <t>WYSZYŃSKIEGO 91</t>
  </si>
  <si>
    <t>WYSZYŃSKIEGO 93</t>
  </si>
  <si>
    <t>WYSZYŃSKIEGO 97</t>
  </si>
  <si>
    <t>WYSZYŃSKIEGO 99</t>
  </si>
  <si>
    <t>WYSZYŃSKIEGO 101</t>
  </si>
  <si>
    <t>WYSZYŃSKIEGO 103</t>
  </si>
  <si>
    <t>WYSZYŃSKIEGO 105</t>
  </si>
  <si>
    <t>WYSZYŃSKIEGO 117</t>
  </si>
  <si>
    <t>WYSZYŃSKIEGO 121</t>
  </si>
  <si>
    <t>Podsumowanie</t>
  </si>
  <si>
    <t>stawka</t>
  </si>
  <si>
    <t>wartość netto</t>
  </si>
  <si>
    <t>m-ce</t>
  </si>
  <si>
    <t>vat</t>
  </si>
  <si>
    <t>brutto</t>
  </si>
  <si>
    <t>Wyjaśnienie:</t>
  </si>
  <si>
    <t>*obejmuje podwórza wraz z terenem utwardzonym</t>
  </si>
  <si>
    <t>***mierzone w sposób następujący: długość żywopłotu * (wysokość + szerokość + wysokość)</t>
  </si>
  <si>
    <t>1.</t>
  </si>
  <si>
    <t>przycinka drzew [szt.]</t>
  </si>
  <si>
    <t>do 4 m</t>
  </si>
  <si>
    <t>powyżej 4m</t>
  </si>
  <si>
    <t>2.</t>
  </si>
  <si>
    <t>Wykonawca</t>
  </si>
  <si>
    <t>Zamawiający</t>
  </si>
  <si>
    <t>żywopłoty***</t>
  </si>
  <si>
    <t>zmiana</t>
  </si>
  <si>
    <t>WYSZYŃSKIEGO 19</t>
  </si>
  <si>
    <t>WYSZYŃSKIEGO 3</t>
  </si>
  <si>
    <t>ŻWIRKI I WIGURY 8</t>
  </si>
  <si>
    <t>zdjęta powierzchnia</t>
  </si>
  <si>
    <t>nowa powierzchnia</t>
  </si>
  <si>
    <t>załącznik nr ….. do umowy nr ………………... z dnia ……………………….</t>
  </si>
  <si>
    <t>zbieranie martwych zwierząt [szt.]</t>
  </si>
  <si>
    <t>KRASIŃSKIEGO 6</t>
  </si>
  <si>
    <t>MIESZKA I 24 OF. DUŻA</t>
  </si>
  <si>
    <t>5raz/ tydz.</t>
  </si>
  <si>
    <t>za 6 m -cy netto</t>
  </si>
  <si>
    <t>usuwanie wiatrowałów</t>
  </si>
  <si>
    <t>usuwanie wiatrołomów</t>
  </si>
  <si>
    <t>wymiana piasku w piaskownicach ( tony)</t>
  </si>
  <si>
    <t>(m3)</t>
  </si>
  <si>
    <t>(szt)</t>
  </si>
  <si>
    <t>cena netto</t>
  </si>
  <si>
    <t>netto</t>
  </si>
  <si>
    <t>za 6 miesięcy netto</t>
  </si>
  <si>
    <t>KOS. GDYŃSKICH 66A</t>
  </si>
  <si>
    <t>USŁUGI DODATKOWE (pozostałe)</t>
  </si>
  <si>
    <t xml:space="preserve">flagowanie(szt) </t>
  </si>
  <si>
    <r>
      <t>Wykaz powierzchi sprzątanych w zasobach gminnych [m</t>
    </r>
    <r>
      <rPr>
        <b/>
        <vertAlign val="superscript"/>
        <sz val="7"/>
        <rFont val="Garamond"/>
        <family val="1"/>
      </rPr>
      <t>2</t>
    </r>
    <r>
      <rPr>
        <b/>
        <sz val="7"/>
        <rFont val="Garamond"/>
        <family val="1"/>
      </rPr>
      <t>] w rejonie ADM nr 1- CENTRUM</t>
    </r>
  </si>
  <si>
    <t>ilość za 3 lata</t>
  </si>
  <si>
    <t>16 bud*8 flag./rok</t>
  </si>
  <si>
    <t>wymiana piasku w piaskownicach ( tony)-35 t/rok</t>
  </si>
  <si>
    <t>41,5 t/rok</t>
  </si>
  <si>
    <t>ilość- 3 lata</t>
  </si>
  <si>
    <t>flagowanie(szt) 4 bud*8 flag./rok</t>
  </si>
  <si>
    <r>
      <t>Wykaz powierzchi sprzątanych w zasobach gminnych [m</t>
    </r>
    <r>
      <rPr>
        <b/>
        <vertAlign val="superscript"/>
        <sz val="7"/>
        <rFont val="Garamond"/>
        <family val="1"/>
      </rPr>
      <t>2</t>
    </r>
    <r>
      <rPr>
        <b/>
        <sz val="7"/>
        <rFont val="Garamond"/>
        <family val="1"/>
      </rPr>
      <t>] w rejonie ADM nr 1 - POZOSTAŁE</t>
    </r>
  </si>
  <si>
    <t>Edyta Farbotko</t>
  </si>
  <si>
    <t>USŁUGI DODATKOWE (centrum )</t>
  </si>
  <si>
    <t>Gorzów Wlkp. 2019-01-03</t>
  </si>
  <si>
    <r>
      <t>Wykaz powierzchi sprzątanych w zasobach gminnych [m</t>
    </r>
    <r>
      <rPr>
        <b/>
        <vertAlign val="superscript"/>
        <sz val="7"/>
        <rFont val="Garamond"/>
        <family val="1"/>
      </rPr>
      <t>2</t>
    </r>
    <r>
      <rPr>
        <b/>
        <sz val="7"/>
        <rFont val="Garamond"/>
        <family val="1"/>
      </rPr>
      <t xml:space="preserve">] w rejonie ADM nr 1- CENTRUM </t>
    </r>
  </si>
  <si>
    <t>Koszt (piwnice, pralnie)</t>
  </si>
  <si>
    <t>Koszt (klatka schodowa)</t>
  </si>
  <si>
    <t>Koszt (teren zielony)</t>
  </si>
  <si>
    <t>Koszty (teren zielony)</t>
  </si>
  <si>
    <t>koszty</t>
  </si>
  <si>
    <t>koszty (chodnik)</t>
  </si>
  <si>
    <t xml:space="preserve">Koszty </t>
  </si>
  <si>
    <t>koszty (altany)</t>
  </si>
  <si>
    <t>razem     koszty   teren      wew.[m²]</t>
  </si>
  <si>
    <t>razem      koszt  teren      wew.[m²]</t>
  </si>
  <si>
    <t>razem   koszty  teren           zew.</t>
  </si>
  <si>
    <t>razem    koszty  teren    zew.</t>
  </si>
  <si>
    <t>10+A17A17:O17</t>
  </si>
  <si>
    <t>KAZ.WIELKIEGO 17</t>
  </si>
  <si>
    <t>KAZ.WIELKIEGO 19</t>
  </si>
  <si>
    <t>ŻWIROWA 9A</t>
  </si>
  <si>
    <t>KOS.GDYŃSKICH 30-35</t>
  </si>
  <si>
    <t>MIESZKA I 60</t>
  </si>
  <si>
    <t>Gorzów Wlkp. 2021-02-14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</si>
</sst>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.5"/>
      <name val="Arial"/>
      <family val="2"/>
    </font>
    <font>
      <sz val="7"/>
      <name val="Arial"/>
      <family val="2"/>
    </font>
    <font>
      <b/>
      <sz val="7"/>
      <name val="Garamond"/>
      <family val="1"/>
    </font>
    <font>
      <b/>
      <vertAlign val="superscript"/>
      <sz val="7"/>
      <name val="Garamond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sz val="7"/>
      <name val="Cambria"/>
      <family val="1"/>
    </font>
    <font>
      <b/>
      <sz val="6"/>
      <name val="Arial"/>
      <family val="2"/>
    </font>
    <font>
      <b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7"/>
      <color indexed="8"/>
      <name val="Arial CE"/>
      <family val="0"/>
    </font>
    <font>
      <sz val="7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7"/>
      <color theme="1"/>
      <name val="Arial"/>
      <family val="2"/>
    </font>
    <font>
      <sz val="7"/>
      <color theme="1"/>
      <name val="Arial CE"/>
      <family val="0"/>
    </font>
    <font>
      <b/>
      <sz val="7"/>
      <color theme="1"/>
      <name val="Arial"/>
      <family val="2"/>
    </font>
    <font>
      <sz val="7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4" fontId="4" fillId="0" borderId="0" xfId="51" applyNumberFormat="1" applyFont="1" applyAlignment="1">
      <alignment horizontal="right"/>
      <protection/>
    </xf>
    <xf numFmtId="0" fontId="4" fillId="0" borderId="10" xfId="51" applyFont="1" applyFill="1" applyBorder="1" applyAlignment="1">
      <alignment horizontal="left" vertical="center"/>
      <protection/>
    </xf>
    <xf numFmtId="4" fontId="4" fillId="0" borderId="11" xfId="51" applyNumberFormat="1" applyFont="1" applyFill="1" applyBorder="1" applyAlignment="1">
      <alignment horizontal="right" vertical="center"/>
      <protection/>
    </xf>
    <xf numFmtId="4" fontId="4" fillId="0" borderId="12" xfId="51" applyNumberFormat="1" applyFont="1" applyBorder="1" applyAlignment="1">
      <alignment horizontal="right"/>
      <protection/>
    </xf>
    <xf numFmtId="3" fontId="4" fillId="0" borderId="11" xfId="51" applyNumberFormat="1" applyFont="1" applyFill="1" applyBorder="1" applyAlignment="1">
      <alignment horizontal="center" vertical="center"/>
      <protection/>
    </xf>
    <xf numFmtId="4" fontId="4" fillId="0" borderId="12" xfId="51" applyNumberFormat="1" applyFont="1" applyFill="1" applyBorder="1" applyAlignment="1">
      <alignment horizontal="right" vertical="center"/>
      <protection/>
    </xf>
    <xf numFmtId="3" fontId="4" fillId="0" borderId="12" xfId="51" applyNumberFormat="1" applyFont="1" applyFill="1" applyBorder="1" applyAlignment="1">
      <alignment horizontal="center" vertical="center"/>
      <protection/>
    </xf>
    <xf numFmtId="0" fontId="4" fillId="0" borderId="12" xfId="51" applyFont="1" applyBorder="1">
      <alignment/>
      <protection/>
    </xf>
    <xf numFmtId="0" fontId="4" fillId="0" borderId="12" xfId="51" applyFont="1" applyFill="1" applyBorder="1">
      <alignment/>
      <protection/>
    </xf>
    <xf numFmtId="4" fontId="4" fillId="0" borderId="12" xfId="51" applyNumberFormat="1" applyFont="1" applyFill="1" applyBorder="1" applyAlignment="1">
      <alignment horizontal="right"/>
      <protection/>
    </xf>
    <xf numFmtId="3" fontId="4" fillId="0" borderId="12" xfId="51" applyNumberFormat="1" applyFont="1" applyFill="1" applyBorder="1" applyAlignment="1">
      <alignment horizontal="center"/>
      <protection/>
    </xf>
    <xf numFmtId="0" fontId="7" fillId="0" borderId="13" xfId="51" applyFont="1" applyBorder="1">
      <alignment/>
      <protection/>
    </xf>
    <xf numFmtId="0" fontId="4" fillId="33" borderId="12" xfId="51" applyFont="1" applyFill="1" applyBorder="1">
      <alignment/>
      <protection/>
    </xf>
    <xf numFmtId="0" fontId="4" fillId="34" borderId="14" xfId="51" applyFont="1" applyFill="1" applyBorder="1">
      <alignment/>
      <protection/>
    </xf>
    <xf numFmtId="0" fontId="4" fillId="34" borderId="15" xfId="51" applyFont="1" applyFill="1" applyBorder="1" applyAlignment="1">
      <alignment horizontal="center"/>
      <protection/>
    </xf>
    <xf numFmtId="0" fontId="4" fillId="34" borderId="16" xfId="51" applyFont="1" applyFill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9" fillId="0" borderId="0" xfId="51" applyFont="1" applyFill="1">
      <alignment/>
      <protection/>
    </xf>
    <xf numFmtId="0" fontId="0" fillId="35" borderId="0" xfId="0" applyFill="1" applyAlignment="1">
      <alignment/>
    </xf>
    <xf numFmtId="0" fontId="4" fillId="0" borderId="0" xfId="51" applyFont="1" applyProtection="1">
      <alignment/>
      <protection/>
    </xf>
    <xf numFmtId="4" fontId="4" fillId="0" borderId="0" xfId="51" applyNumberFormat="1" applyFont="1" applyAlignment="1" applyProtection="1">
      <alignment horizontal="right"/>
      <protection/>
    </xf>
    <xf numFmtId="0" fontId="5" fillId="0" borderId="0" xfId="51" applyFont="1" applyAlignment="1" applyProtection="1">
      <alignment vertical="center"/>
      <protection/>
    </xf>
    <xf numFmtId="0" fontId="5" fillId="0" borderId="0" xfId="51" applyFont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7" fillId="34" borderId="14" xfId="51" applyNumberFormat="1" applyFont="1" applyFill="1" applyBorder="1" applyAlignment="1" applyProtection="1">
      <alignment horizontal="center" vertical="center"/>
      <protection/>
    </xf>
    <xf numFmtId="4" fontId="7" fillId="34" borderId="15" xfId="51" applyNumberFormat="1" applyFont="1" applyFill="1" applyBorder="1" applyAlignment="1" applyProtection="1">
      <alignment vertical="center"/>
      <protection/>
    </xf>
    <xf numFmtId="4" fontId="7" fillId="34" borderId="18" xfId="51" applyNumberFormat="1" applyFont="1" applyFill="1" applyBorder="1" applyAlignment="1" applyProtection="1">
      <alignment vertical="center"/>
      <protection/>
    </xf>
    <xf numFmtId="4" fontId="7" fillId="34" borderId="19" xfId="51" applyNumberFormat="1" applyFont="1" applyFill="1" applyBorder="1" applyAlignment="1" applyProtection="1">
      <alignment vertical="center"/>
      <protection/>
    </xf>
    <xf numFmtId="4" fontId="7" fillId="34" borderId="19" xfId="51" applyNumberFormat="1" applyFont="1" applyFill="1" applyBorder="1" applyAlignment="1" applyProtection="1">
      <alignment horizontal="center" vertical="center"/>
      <protection/>
    </xf>
    <xf numFmtId="4" fontId="7" fillId="34" borderId="14" xfId="51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4" fontId="4" fillId="0" borderId="20" xfId="51" applyNumberFormat="1" applyFont="1" applyFill="1" applyBorder="1" applyAlignment="1">
      <alignment horizontal="right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" fontId="4" fillId="0" borderId="11" xfId="51" applyNumberFormat="1" applyFont="1" applyFill="1" applyBorder="1" applyAlignment="1">
      <alignment horizontal="right"/>
      <protection/>
    </xf>
    <xf numFmtId="3" fontId="4" fillId="0" borderId="20" xfId="51" applyNumberFormat="1" applyFont="1" applyFill="1" applyBorder="1" applyAlignment="1">
      <alignment horizontal="center"/>
      <protection/>
    </xf>
    <xf numFmtId="166" fontId="8" fillId="0" borderId="21" xfId="51" applyNumberFormat="1" applyFont="1" applyFill="1" applyBorder="1">
      <alignment/>
      <protection/>
    </xf>
    <xf numFmtId="4" fontId="8" fillId="0" borderId="12" xfId="51" applyNumberFormat="1" applyFont="1" applyFill="1" applyBorder="1" applyAlignment="1">
      <alignment horizontal="right"/>
      <protection/>
    </xf>
    <xf numFmtId="3" fontId="8" fillId="0" borderId="12" xfId="51" applyNumberFormat="1" applyFont="1" applyFill="1" applyBorder="1" applyAlignment="1">
      <alignment horizontal="center"/>
      <protection/>
    </xf>
    <xf numFmtId="4" fontId="10" fillId="0" borderId="12" xfId="51" applyNumberFormat="1" applyFont="1" applyFill="1" applyBorder="1" applyAlignment="1">
      <alignment horizontal="right"/>
      <protection/>
    </xf>
    <xf numFmtId="3" fontId="10" fillId="0" borderId="12" xfId="51" applyNumberFormat="1" applyFont="1" applyFill="1" applyBorder="1" applyAlignment="1">
      <alignment horizontal="center"/>
      <protection/>
    </xf>
    <xf numFmtId="0" fontId="4" fillId="0" borderId="0" xfId="51" applyFont="1" applyBorder="1">
      <alignment/>
      <protection/>
    </xf>
    <xf numFmtId="4" fontId="4" fillId="0" borderId="0" xfId="51" applyNumberFormat="1" applyFont="1" applyBorder="1">
      <alignment/>
      <protection/>
    </xf>
    <xf numFmtId="0" fontId="4" fillId="33" borderId="11" xfId="51" applyFont="1" applyFill="1" applyBorder="1">
      <alignment/>
      <protection/>
    </xf>
    <xf numFmtId="0" fontId="7" fillId="0" borderId="12" xfId="51" applyFont="1" applyBorder="1">
      <alignment/>
      <protection/>
    </xf>
    <xf numFmtId="4" fontId="7" fillId="0" borderId="12" xfId="51" applyNumberFormat="1" applyFont="1" applyBorder="1" applyAlignment="1">
      <alignment horizontal="right"/>
      <protection/>
    </xf>
    <xf numFmtId="0" fontId="4" fillId="0" borderId="22" xfId="51" applyFont="1" applyBorder="1" applyAlignment="1">
      <alignment horizontal="center" vertical="center"/>
      <protection/>
    </xf>
    <xf numFmtId="167" fontId="4" fillId="38" borderId="12" xfId="51" applyNumberFormat="1" applyFont="1" applyFill="1" applyBorder="1" applyAlignment="1">
      <alignment horizontal="right"/>
      <protection/>
    </xf>
    <xf numFmtId="167" fontId="4" fillId="38" borderId="12" xfId="51" applyNumberFormat="1" applyFont="1" applyFill="1" applyBorder="1" applyAlignment="1">
      <alignment/>
      <protection/>
    </xf>
    <xf numFmtId="4" fontId="4" fillId="38" borderId="12" xfId="51" applyNumberFormat="1" applyFont="1" applyFill="1" applyBorder="1" applyAlignment="1">
      <alignment horizontal="right"/>
      <protection/>
    </xf>
    <xf numFmtId="4" fontId="4" fillId="38" borderId="12" xfId="51" applyNumberFormat="1" applyFont="1" applyFill="1" applyBorder="1">
      <alignment/>
      <protection/>
    </xf>
    <xf numFmtId="4" fontId="4" fillId="39" borderId="12" xfId="51" applyNumberFormat="1" applyFont="1" applyFill="1" applyBorder="1" applyAlignment="1">
      <alignment horizontal="right"/>
      <protection/>
    </xf>
    <xf numFmtId="0" fontId="4" fillId="39" borderId="12" xfId="51" applyFont="1" applyFill="1" applyBorder="1">
      <alignment/>
      <protection/>
    </xf>
    <xf numFmtId="0" fontId="0" fillId="0" borderId="12" xfId="0" applyBorder="1" applyAlignment="1">
      <alignment/>
    </xf>
    <xf numFmtId="4" fontId="48" fillId="39" borderId="12" xfId="0" applyNumberFormat="1" applyFont="1" applyFill="1" applyBorder="1" applyAlignment="1">
      <alignment/>
    </xf>
    <xf numFmtId="4" fontId="0" fillId="39" borderId="0" xfId="0" applyNumberFormat="1" applyFill="1" applyAlignment="1">
      <alignment/>
    </xf>
    <xf numFmtId="0" fontId="4" fillId="0" borderId="23" xfId="51" applyFont="1" applyBorder="1" applyAlignment="1">
      <alignment horizontal="left"/>
      <protection/>
    </xf>
    <xf numFmtId="0" fontId="4" fillId="0" borderId="24" xfId="51" applyFont="1" applyBorder="1" applyAlignment="1">
      <alignment horizontal="left"/>
      <protection/>
    </xf>
    <xf numFmtId="0" fontId="4" fillId="0" borderId="23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0" fontId="7" fillId="34" borderId="0" xfId="51" applyFont="1" applyFill="1" applyBorder="1" applyAlignment="1">
      <alignment horizontal="left"/>
      <protection/>
    </xf>
    <xf numFmtId="0" fontId="4" fillId="34" borderId="0" xfId="51" applyFont="1" applyFill="1" applyBorder="1" applyAlignment="1">
      <alignment horizontal="center"/>
      <protection/>
    </xf>
    <xf numFmtId="0" fontId="7" fillId="35" borderId="12" xfId="51" applyFont="1" applyFill="1" applyBorder="1">
      <alignment/>
      <protection/>
    </xf>
    <xf numFmtId="4" fontId="7" fillId="35" borderId="12" xfId="51" applyNumberFormat="1" applyFont="1" applyFill="1" applyBorder="1" applyAlignment="1">
      <alignment horizontal="right"/>
      <protection/>
    </xf>
    <xf numFmtId="0" fontId="7" fillId="35" borderId="13" xfId="51" applyFont="1" applyFill="1" applyBorder="1">
      <alignment/>
      <protection/>
    </xf>
    <xf numFmtId="0" fontId="7" fillId="35" borderId="25" xfId="51" applyFont="1" applyFill="1" applyBorder="1">
      <alignment/>
      <protection/>
    </xf>
    <xf numFmtId="4" fontId="7" fillId="35" borderId="20" xfId="51" applyNumberFormat="1" applyFont="1" applyFill="1" applyBorder="1" applyAlignment="1">
      <alignment horizontal="right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/>
      <protection/>
    </xf>
    <xf numFmtId="0" fontId="4" fillId="34" borderId="28" xfId="51" applyFont="1" applyFill="1" applyBorder="1" applyAlignment="1">
      <alignment horizontal="center"/>
      <protection/>
    </xf>
    <xf numFmtId="0" fontId="4" fillId="0" borderId="20" xfId="51" applyFont="1" applyBorder="1">
      <alignment/>
      <protection/>
    </xf>
    <xf numFmtId="0" fontId="4" fillId="0" borderId="11" xfId="51" applyFont="1" applyBorder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4" fillId="34" borderId="12" xfId="51" applyFont="1" applyFill="1" applyBorder="1" applyAlignment="1">
      <alignment horizontal="center"/>
      <protection/>
    </xf>
    <xf numFmtId="0" fontId="4" fillId="0" borderId="12" xfId="51" applyFont="1" applyBorder="1" applyAlignment="1">
      <alignment horizontal="left"/>
      <protection/>
    </xf>
    <xf numFmtId="0" fontId="4" fillId="0" borderId="12" xfId="51" applyFont="1" applyBorder="1" applyAlignment="1">
      <alignment horizontal="center"/>
      <protection/>
    </xf>
    <xf numFmtId="0" fontId="11" fillId="34" borderId="12" xfId="51" applyFont="1" applyFill="1" applyBorder="1" applyAlignment="1">
      <alignment horizontal="left"/>
      <protection/>
    </xf>
    <xf numFmtId="0" fontId="4" fillId="34" borderId="23" xfId="51" applyFont="1" applyFill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4" fontId="12" fillId="35" borderId="12" xfId="51" applyNumberFormat="1" applyFont="1" applyFill="1" applyBorder="1" applyAlignment="1">
      <alignment horizontal="right"/>
      <protection/>
    </xf>
    <xf numFmtId="4" fontId="7" fillId="35" borderId="11" xfId="51" applyNumberFormat="1" applyFont="1" applyFill="1" applyBorder="1" applyAlignment="1">
      <alignment horizontal="right" vertical="center"/>
      <protection/>
    </xf>
    <xf numFmtId="0" fontId="7" fillId="34" borderId="30" xfId="51" applyFont="1" applyFill="1" applyBorder="1" applyAlignment="1">
      <alignment horizontal="center"/>
      <protection/>
    </xf>
    <xf numFmtId="4" fontId="4" fillId="37" borderId="12" xfId="51" applyNumberFormat="1" applyFont="1" applyFill="1" applyBorder="1" applyAlignment="1">
      <alignment horizontal="right"/>
      <protection/>
    </xf>
    <xf numFmtId="4" fontId="8" fillId="37" borderId="12" xfId="51" applyNumberFormat="1" applyFont="1" applyFill="1" applyBorder="1" applyAlignment="1">
      <alignment horizontal="right"/>
      <protection/>
    </xf>
    <xf numFmtId="0" fontId="5" fillId="39" borderId="14" xfId="51" applyFont="1" applyFill="1" applyBorder="1" applyAlignment="1" applyProtection="1">
      <alignment vertical="center"/>
      <protection/>
    </xf>
    <xf numFmtId="4" fontId="4" fillId="37" borderId="11" xfId="51" applyNumberFormat="1" applyFont="1" applyFill="1" applyBorder="1" applyAlignment="1">
      <alignment horizontal="right" vertical="center"/>
      <protection/>
    </xf>
    <xf numFmtId="167" fontId="4" fillId="38" borderId="11" xfId="51" applyNumberFormat="1" applyFont="1" applyFill="1" applyBorder="1" applyAlignment="1">
      <alignment horizontal="right"/>
      <protection/>
    </xf>
    <xf numFmtId="4" fontId="4" fillId="39" borderId="11" xfId="51" applyNumberFormat="1" applyFont="1" applyFill="1" applyBorder="1" applyAlignment="1">
      <alignment horizontal="right"/>
      <protection/>
    </xf>
    <xf numFmtId="4" fontId="4" fillId="38" borderId="11" xfId="51" applyNumberFormat="1" applyFont="1" applyFill="1" applyBorder="1" applyAlignment="1">
      <alignment horizontal="right"/>
      <protection/>
    </xf>
    <xf numFmtId="4" fontId="4" fillId="38" borderId="11" xfId="51" applyNumberFormat="1" applyFont="1" applyFill="1" applyBorder="1">
      <alignment/>
      <protection/>
    </xf>
    <xf numFmtId="0" fontId="4" fillId="34" borderId="31" xfId="51" applyFont="1" applyFill="1" applyBorder="1" applyAlignment="1">
      <alignment horizontal="center"/>
      <protection/>
    </xf>
    <xf numFmtId="0" fontId="4" fillId="0" borderId="32" xfId="51" applyFont="1" applyBorder="1" applyAlignment="1">
      <alignment horizontal="center"/>
      <protection/>
    </xf>
    <xf numFmtId="0" fontId="4" fillId="0" borderId="24" xfId="51" applyFont="1" applyBorder="1" applyAlignment="1">
      <alignment horizontal="center"/>
      <protection/>
    </xf>
    <xf numFmtId="0" fontId="4" fillId="34" borderId="24" xfId="51" applyFont="1" applyFill="1" applyBorder="1" applyAlignment="1">
      <alignment horizontal="center"/>
      <protection/>
    </xf>
    <xf numFmtId="4" fontId="7" fillId="37" borderId="14" xfId="51" applyNumberFormat="1" applyFont="1" applyFill="1" applyBorder="1" applyAlignment="1" applyProtection="1">
      <alignment horizontal="center" wrapText="1"/>
      <protection/>
    </xf>
    <xf numFmtId="4" fontId="7" fillId="40" borderId="11" xfId="51" applyNumberFormat="1" applyFont="1" applyFill="1" applyBorder="1" applyAlignment="1">
      <alignment horizontal="right"/>
      <protection/>
    </xf>
    <xf numFmtId="4" fontId="7" fillId="40" borderId="20" xfId="51" applyNumberFormat="1" applyFont="1" applyFill="1" applyBorder="1" applyAlignment="1">
      <alignment horizontal="right"/>
      <protection/>
    </xf>
    <xf numFmtId="4" fontId="7" fillId="40" borderId="12" xfId="51" applyNumberFormat="1" applyFont="1" applyFill="1" applyBorder="1" applyAlignment="1">
      <alignment horizontal="right"/>
      <protection/>
    </xf>
    <xf numFmtId="4" fontId="8" fillId="36" borderId="12" xfId="51" applyNumberFormat="1" applyFont="1" applyFill="1" applyBorder="1" applyAlignment="1">
      <alignment horizontal="right"/>
      <protection/>
    </xf>
    <xf numFmtId="4" fontId="4" fillId="36" borderId="12" xfId="51" applyNumberFormat="1" applyFont="1" applyFill="1" applyBorder="1" applyAlignment="1">
      <alignment horizontal="right"/>
      <protection/>
    </xf>
    <xf numFmtId="4" fontId="7" fillId="34" borderId="14" xfId="51" applyNumberFormat="1" applyFont="1" applyFill="1" applyBorder="1" applyAlignment="1" applyProtection="1">
      <alignment horizontal="center" vertical="center" wrapText="1"/>
      <protection/>
    </xf>
    <xf numFmtId="4" fontId="4" fillId="0" borderId="14" xfId="51" applyNumberFormat="1" applyFont="1" applyBorder="1" applyAlignment="1" applyProtection="1">
      <alignment horizontal="center" vertical="center"/>
      <protection/>
    </xf>
    <xf numFmtId="4" fontId="7" fillId="34" borderId="33" xfId="51" applyNumberFormat="1" applyFont="1" applyFill="1" applyBorder="1" applyAlignment="1" applyProtection="1">
      <alignment horizontal="center" vertical="center" wrapText="1"/>
      <protection/>
    </xf>
    <xf numFmtId="4" fontId="7" fillId="34" borderId="22" xfId="51" applyNumberFormat="1" applyFont="1" applyFill="1" applyBorder="1" applyAlignment="1" applyProtection="1">
      <alignment horizontal="center" vertical="center" wrapText="1"/>
      <protection/>
    </xf>
    <xf numFmtId="4" fontId="7" fillId="34" borderId="34" xfId="51" applyNumberFormat="1" applyFont="1" applyFill="1" applyBorder="1" applyAlignment="1" applyProtection="1">
      <alignment horizontal="center" vertical="center" wrapText="1"/>
      <protection/>
    </xf>
    <xf numFmtId="4" fontId="7" fillId="37" borderId="33" xfId="51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7" fillId="34" borderId="14" xfId="51" applyNumberFormat="1" applyFont="1" applyFill="1" applyBorder="1" applyAlignment="1" applyProtection="1">
      <alignment horizontal="center" vertical="center"/>
      <protection/>
    </xf>
    <xf numFmtId="4" fontId="7" fillId="37" borderId="34" xfId="51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4" fontId="7" fillId="40" borderId="14" xfId="51" applyNumberFormat="1" applyFont="1" applyFill="1" applyBorder="1" applyAlignment="1" applyProtection="1">
      <alignment horizontal="center" vertical="center" wrapText="1"/>
      <protection/>
    </xf>
    <xf numFmtId="4" fontId="4" fillId="40" borderId="14" xfId="51" applyNumberFormat="1" applyFont="1" applyFill="1" applyBorder="1" applyAlignment="1" applyProtection="1">
      <alignment horizontal="center" vertical="center"/>
      <protection/>
    </xf>
    <xf numFmtId="0" fontId="7" fillId="34" borderId="12" xfId="51" applyFont="1" applyFill="1" applyBorder="1" applyAlignment="1">
      <alignment horizontal="left"/>
      <protection/>
    </xf>
    <xf numFmtId="4" fontId="4" fillId="0" borderId="22" xfId="51" applyNumberFormat="1" applyFont="1" applyBorder="1" applyAlignment="1" applyProtection="1">
      <alignment horizontal="center" vertical="center" wrapText="1"/>
      <protection/>
    </xf>
    <xf numFmtId="4" fontId="4" fillId="0" borderId="34" xfId="51" applyNumberFormat="1" applyFont="1" applyBorder="1" applyAlignment="1" applyProtection="1">
      <alignment horizontal="center" vertical="center" wrapText="1"/>
      <protection/>
    </xf>
    <xf numFmtId="4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2" xfId="51" applyFont="1" applyBorder="1" applyAlignment="1">
      <alignment horizontal="left"/>
      <protection/>
    </xf>
    <xf numFmtId="4" fontId="7" fillId="34" borderId="15" xfId="51" applyNumberFormat="1" applyFont="1" applyFill="1" applyBorder="1" applyAlignment="1" applyProtection="1">
      <alignment horizontal="center" vertical="center" wrapText="1"/>
      <protection/>
    </xf>
    <xf numFmtId="4" fontId="7" fillId="34" borderId="18" xfId="51" applyNumberFormat="1" applyFont="1" applyFill="1" applyBorder="1" applyAlignment="1" applyProtection="1">
      <alignment horizontal="center" vertical="center" wrapText="1"/>
      <protection/>
    </xf>
    <xf numFmtId="4" fontId="7" fillId="34" borderId="19" xfId="51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7" fillId="34" borderId="28" xfId="51" applyFont="1" applyFill="1" applyBorder="1" applyAlignment="1">
      <alignment horizontal="center"/>
      <protection/>
    </xf>
    <xf numFmtId="0" fontId="7" fillId="34" borderId="30" xfId="51" applyFont="1" applyFill="1" applyBorder="1" applyAlignment="1">
      <alignment horizontal="center"/>
      <protection/>
    </xf>
    <xf numFmtId="0" fontId="7" fillId="34" borderId="35" xfId="51" applyFont="1" applyFill="1" applyBorder="1" applyAlignment="1">
      <alignment horizontal="center"/>
      <protection/>
    </xf>
    <xf numFmtId="0" fontId="7" fillId="34" borderId="14" xfId="51" applyFont="1" applyFill="1" applyBorder="1" applyAlignment="1" applyProtection="1">
      <alignment horizontal="center" vertical="center"/>
      <protection/>
    </xf>
    <xf numFmtId="0" fontId="4" fillId="0" borderId="14" xfId="51" applyFont="1" applyBorder="1" applyAlignment="1" applyProtection="1">
      <alignment horizontal="center" vertical="center"/>
      <protection/>
    </xf>
    <xf numFmtId="0" fontId="4" fillId="0" borderId="33" xfId="51" applyFont="1" applyBorder="1" applyAlignment="1" applyProtection="1">
      <alignment horizontal="center" vertical="center"/>
      <protection/>
    </xf>
    <xf numFmtId="0" fontId="4" fillId="0" borderId="28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4" fillId="0" borderId="33" xfId="51" applyFont="1" applyBorder="1" applyAlignment="1">
      <alignment horizontal="center" vertical="center"/>
      <protection/>
    </xf>
    <xf numFmtId="0" fontId="4" fillId="0" borderId="22" xfId="51" applyFont="1" applyBorder="1" applyAlignment="1">
      <alignment horizontal="center" vertical="center"/>
      <protection/>
    </xf>
    <xf numFmtId="0" fontId="4" fillId="0" borderId="37" xfId="51" applyFont="1" applyBorder="1" applyAlignment="1">
      <alignment horizontal="center" vertical="center"/>
      <protection/>
    </xf>
    <xf numFmtId="0" fontId="7" fillId="34" borderId="23" xfId="51" applyFont="1" applyFill="1" applyBorder="1" applyAlignment="1">
      <alignment horizontal="left"/>
      <protection/>
    </xf>
    <xf numFmtId="0" fontId="7" fillId="34" borderId="24" xfId="51" applyFont="1" applyFill="1" applyBorder="1" applyAlignment="1">
      <alignment horizontal="left"/>
      <protection/>
    </xf>
    <xf numFmtId="0" fontId="7" fillId="34" borderId="38" xfId="51" applyFont="1" applyFill="1" applyBorder="1" applyAlignment="1">
      <alignment horizontal="left"/>
      <protection/>
    </xf>
    <xf numFmtId="0" fontId="7" fillId="34" borderId="16" xfId="51" applyFont="1" applyFill="1" applyBorder="1" applyAlignment="1">
      <alignment horizontal="left"/>
      <protection/>
    </xf>
    <xf numFmtId="0" fontId="7" fillId="34" borderId="39" xfId="51" applyFont="1" applyFill="1" applyBorder="1" applyAlignment="1">
      <alignment horizontal="left"/>
      <protection/>
    </xf>
    <xf numFmtId="0" fontId="4" fillId="0" borderId="17" xfId="51" applyFont="1" applyBorder="1" applyAlignment="1">
      <alignment horizontal="left"/>
      <protection/>
    </xf>
    <xf numFmtId="0" fontId="4" fillId="0" borderId="32" xfId="51" applyFont="1" applyBorder="1" applyAlignment="1">
      <alignment horizontal="left"/>
      <protection/>
    </xf>
    <xf numFmtId="0" fontId="7" fillId="34" borderId="15" xfId="51" applyFont="1" applyFill="1" applyBorder="1" applyAlignment="1">
      <alignment horizontal="center"/>
      <protection/>
    </xf>
    <xf numFmtId="0" fontId="7" fillId="34" borderId="18" xfId="51" applyFont="1" applyFill="1" applyBorder="1" applyAlignment="1">
      <alignment horizontal="center"/>
      <protection/>
    </xf>
    <xf numFmtId="0" fontId="7" fillId="34" borderId="19" xfId="51" applyFont="1" applyFill="1" applyBorder="1" applyAlignment="1">
      <alignment horizontal="center"/>
      <protection/>
    </xf>
    <xf numFmtId="4" fontId="7" fillId="37" borderId="22" xfId="51" applyNumberFormat="1" applyFont="1" applyFill="1" applyBorder="1" applyAlignment="1" applyProtection="1">
      <alignment horizontal="center" vertical="center" wrapText="1"/>
      <protection/>
    </xf>
    <xf numFmtId="0" fontId="49" fillId="38" borderId="10" xfId="51" applyFont="1" applyFill="1" applyBorder="1" applyAlignment="1">
      <alignment horizontal="left" vertical="center"/>
      <protection/>
    </xf>
    <xf numFmtId="0" fontId="49" fillId="38" borderId="40" xfId="51" applyFont="1" applyFill="1" applyBorder="1" applyAlignment="1">
      <alignment horizontal="left" vertical="center"/>
      <protection/>
    </xf>
    <xf numFmtId="4" fontId="49" fillId="38" borderId="11" xfId="51" applyNumberFormat="1" applyFont="1" applyFill="1" applyBorder="1" applyAlignment="1">
      <alignment horizontal="right" vertical="center"/>
      <protection/>
    </xf>
    <xf numFmtId="0" fontId="49" fillId="38" borderId="21" xfId="51" applyFont="1" applyFill="1" applyBorder="1" applyAlignment="1">
      <alignment horizontal="left" vertical="center"/>
      <protection/>
    </xf>
    <xf numFmtId="4" fontId="49" fillId="38" borderId="12" xfId="51" applyNumberFormat="1" applyFont="1" applyFill="1" applyBorder="1" applyAlignment="1">
      <alignment horizontal="right" vertical="center"/>
      <protection/>
    </xf>
    <xf numFmtId="0" fontId="49" fillId="38" borderId="21" xfId="51" applyFont="1" applyFill="1" applyBorder="1" applyAlignment="1">
      <alignment horizontal="left"/>
      <protection/>
    </xf>
    <xf numFmtId="4" fontId="49" fillId="38" borderId="12" xfId="51" applyNumberFormat="1" applyFont="1" applyFill="1" applyBorder="1" applyAlignment="1">
      <alignment horizontal="right"/>
      <protection/>
    </xf>
    <xf numFmtId="166" fontId="50" fillId="38" borderId="21" xfId="51" applyNumberFormat="1" applyFont="1" applyFill="1" applyBorder="1">
      <alignment/>
      <protection/>
    </xf>
    <xf numFmtId="4" fontId="50" fillId="38" borderId="12" xfId="51" applyNumberFormat="1" applyFont="1" applyFill="1" applyBorder="1" applyAlignment="1">
      <alignment horizontal="right"/>
      <protection/>
    </xf>
    <xf numFmtId="0" fontId="49" fillId="38" borderId="12" xfId="51" applyFont="1" applyFill="1" applyBorder="1" applyAlignment="1">
      <alignment horizontal="left" vertical="center"/>
      <protection/>
    </xf>
    <xf numFmtId="0" fontId="49" fillId="38" borderId="12" xfId="51" applyFont="1" applyFill="1" applyBorder="1">
      <alignment/>
      <protection/>
    </xf>
    <xf numFmtId="0" fontId="51" fillId="38" borderId="25" xfId="51" applyFont="1" applyFill="1" applyBorder="1">
      <alignment/>
      <protection/>
    </xf>
    <xf numFmtId="4" fontId="49" fillId="38" borderId="20" xfId="51" applyNumberFormat="1" applyFont="1" applyFill="1" applyBorder="1" applyAlignment="1">
      <alignment horizontal="right"/>
      <protection/>
    </xf>
    <xf numFmtId="4" fontId="51" fillId="38" borderId="20" xfId="51" applyNumberFormat="1" applyFont="1" applyFill="1" applyBorder="1" applyAlignment="1">
      <alignment horizontal="right"/>
      <protection/>
    </xf>
    <xf numFmtId="4" fontId="51" fillId="38" borderId="11" xfId="51" applyNumberFormat="1" applyFont="1" applyFill="1" applyBorder="1" applyAlignment="1">
      <alignment horizontal="right" vertical="center"/>
      <protection/>
    </xf>
    <xf numFmtId="4" fontId="8" fillId="38" borderId="12" xfId="51" applyNumberFormat="1" applyFont="1" applyFill="1" applyBorder="1" applyAlignment="1">
      <alignment horizontal="right"/>
      <protection/>
    </xf>
    <xf numFmtId="0" fontId="0" fillId="38" borderId="0" xfId="0" applyFill="1" applyAlignment="1">
      <alignment/>
    </xf>
    <xf numFmtId="3" fontId="4" fillId="38" borderId="12" xfId="51" applyNumberFormat="1" applyFont="1" applyFill="1" applyBorder="1" applyAlignment="1">
      <alignment horizontal="center"/>
      <protection/>
    </xf>
    <xf numFmtId="166" fontId="49" fillId="38" borderId="21" xfId="51" applyNumberFormat="1" applyFont="1" applyFill="1" applyBorder="1">
      <alignment/>
      <protection/>
    </xf>
    <xf numFmtId="4" fontId="52" fillId="38" borderId="12" xfId="51" applyNumberFormat="1" applyFont="1" applyFill="1" applyBorder="1" applyAlignment="1">
      <alignment horizontal="right"/>
      <protection/>
    </xf>
    <xf numFmtId="0" fontId="0" fillId="38" borderId="0" xfId="0" applyFont="1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9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J138" sqref="J138"/>
    </sheetView>
  </sheetViews>
  <sheetFormatPr defaultColWidth="8.796875" defaultRowHeight="14.25"/>
  <cols>
    <col min="1" max="1" width="3.69921875" style="0" customWidth="1"/>
    <col min="2" max="2" width="14.09765625" style="0" customWidth="1"/>
    <col min="4" max="4" width="9" style="0" hidden="1" customWidth="1"/>
    <col min="6" max="6" width="0" style="0" hidden="1" customWidth="1"/>
    <col min="7" max="7" width="9.3984375" style="0" customWidth="1"/>
    <col min="8" max="8" width="9.3984375" style="0" hidden="1" customWidth="1"/>
    <col min="9" max="9" width="0" style="0" hidden="1" customWidth="1"/>
    <col min="12" max="12" width="0" style="0" hidden="1" customWidth="1"/>
    <col min="14" max="14" width="0" style="0" hidden="1" customWidth="1"/>
    <col min="16" max="17" width="0" style="0" hidden="1" customWidth="1"/>
    <col min="19" max="24" width="0" style="0" hidden="1" customWidth="1"/>
  </cols>
  <sheetData>
    <row r="1" spans="1:24" ht="11.25" customHeight="1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5" thickBot="1">
      <c r="A2" s="25" t="s">
        <v>265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" thickBot="1">
      <c r="A3" s="25"/>
      <c r="B3" s="25"/>
      <c r="C3" s="25"/>
      <c r="D3" s="25"/>
      <c r="E3" s="89">
        <f>0.04+(0.04*0.23)</f>
        <v>0.0492</v>
      </c>
      <c r="F3" s="89">
        <f>0.89+(0.89*0.23)</f>
        <v>1.0947</v>
      </c>
      <c r="G3" s="25"/>
      <c r="H3" s="25"/>
      <c r="I3" s="25"/>
      <c r="J3" s="25"/>
      <c r="K3" s="25"/>
      <c r="L3" s="89">
        <f>0.12+(0.12*0.08)</f>
        <v>0.1296</v>
      </c>
      <c r="M3" s="25"/>
      <c r="N3" s="89">
        <f>0.2+(0.2*0.08)</f>
        <v>0.21600000000000003</v>
      </c>
      <c r="O3" s="25"/>
      <c r="P3" s="89">
        <f>0.35+(0.35*0.08)</f>
        <v>0.378</v>
      </c>
      <c r="Q3" s="25"/>
      <c r="R3" s="25"/>
      <c r="S3" s="89">
        <f>0.2+(0.2*0.08)</f>
        <v>0.21600000000000003</v>
      </c>
      <c r="T3" s="27" t="s">
        <v>248</v>
      </c>
      <c r="V3" s="28"/>
      <c r="W3" s="28"/>
      <c r="X3" s="27"/>
    </row>
    <row r="4" spans="1:24" ht="15" thickBot="1">
      <c r="A4" s="132" t="s">
        <v>0</v>
      </c>
      <c r="B4" s="132" t="s">
        <v>1</v>
      </c>
      <c r="C4" s="113" t="s">
        <v>2</v>
      </c>
      <c r="D4" s="113"/>
      <c r="E4" s="113"/>
      <c r="F4" s="113"/>
      <c r="G4" s="113"/>
      <c r="H4" s="113"/>
      <c r="I4" s="113"/>
      <c r="J4" s="30" t="s">
        <v>3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30"/>
      <c r="W4" s="31"/>
      <c r="X4" s="33"/>
    </row>
    <row r="5" spans="1:24" ht="15" thickBot="1">
      <c r="A5" s="132"/>
      <c r="B5" s="132"/>
      <c r="C5" s="105" t="s">
        <v>4</v>
      </c>
      <c r="D5" s="107" t="s">
        <v>5</v>
      </c>
      <c r="E5" s="107" t="s">
        <v>6</v>
      </c>
      <c r="F5" s="110" t="s">
        <v>277</v>
      </c>
      <c r="G5" s="105" t="s">
        <v>7</v>
      </c>
      <c r="H5" s="110" t="s">
        <v>278</v>
      </c>
      <c r="I5" s="117" t="s">
        <v>285</v>
      </c>
      <c r="J5" s="124" t="s">
        <v>9</v>
      </c>
      <c r="K5" s="125"/>
      <c r="L5" s="126"/>
      <c r="M5" s="105" t="s">
        <v>10</v>
      </c>
      <c r="N5" s="122"/>
      <c r="O5" s="105" t="s">
        <v>11</v>
      </c>
      <c r="P5" s="110" t="s">
        <v>282</v>
      </c>
      <c r="Q5" s="107" t="s">
        <v>12</v>
      </c>
      <c r="R5" s="107" t="s">
        <v>13</v>
      </c>
      <c r="S5" s="110" t="s">
        <v>283</v>
      </c>
      <c r="T5" s="117" t="s">
        <v>287</v>
      </c>
      <c r="U5" s="105" t="s">
        <v>15</v>
      </c>
      <c r="V5" s="107" t="s">
        <v>16</v>
      </c>
      <c r="W5" s="107" t="s">
        <v>17</v>
      </c>
      <c r="X5" s="107" t="s">
        <v>18</v>
      </c>
    </row>
    <row r="6" spans="1:24" ht="15" thickBot="1">
      <c r="A6" s="133"/>
      <c r="B6" s="133"/>
      <c r="C6" s="106"/>
      <c r="D6" s="120"/>
      <c r="E6" s="120"/>
      <c r="F6" s="115"/>
      <c r="G6" s="122"/>
      <c r="H6" s="127"/>
      <c r="I6" s="118"/>
      <c r="J6" s="113" t="s">
        <v>19</v>
      </c>
      <c r="K6" s="105" t="s">
        <v>241</v>
      </c>
      <c r="L6" s="110" t="s">
        <v>279</v>
      </c>
      <c r="M6" s="105" t="s">
        <v>20</v>
      </c>
      <c r="N6" s="105"/>
      <c r="O6" s="106"/>
      <c r="P6" s="111"/>
      <c r="Q6" s="108"/>
      <c r="R6" s="108"/>
      <c r="S6" s="115"/>
      <c r="T6" s="118"/>
      <c r="U6" s="106"/>
      <c r="V6" s="108"/>
      <c r="W6" s="108"/>
      <c r="X6" s="108"/>
    </row>
    <row r="7" spans="1:24" ht="36" customHeight="1" thickBot="1">
      <c r="A7" s="134"/>
      <c r="B7" s="133"/>
      <c r="C7" s="106"/>
      <c r="D7" s="121"/>
      <c r="E7" s="121"/>
      <c r="F7" s="116"/>
      <c r="G7" s="106"/>
      <c r="H7" s="128"/>
      <c r="I7" s="118"/>
      <c r="J7" s="106"/>
      <c r="K7" s="106"/>
      <c r="L7" s="114"/>
      <c r="M7" s="29" t="s">
        <v>252</v>
      </c>
      <c r="N7" s="99" t="s">
        <v>281</v>
      </c>
      <c r="O7" s="106"/>
      <c r="P7" s="112"/>
      <c r="Q7" s="109"/>
      <c r="R7" s="109"/>
      <c r="S7" s="116"/>
      <c r="T7" s="118"/>
      <c r="U7" s="106"/>
      <c r="V7" s="109"/>
      <c r="W7" s="109"/>
      <c r="X7" s="109"/>
    </row>
    <row r="8" spans="1:24" ht="14.25">
      <c r="A8" s="152">
        <v>1</v>
      </c>
      <c r="B8" s="170" t="s">
        <v>34</v>
      </c>
      <c r="C8" s="158">
        <v>26</v>
      </c>
      <c r="D8" s="158">
        <v>35</v>
      </c>
      <c r="E8" s="158"/>
      <c r="F8" s="158">
        <f>(C8+E8)*$E$3</f>
        <v>1.2792000000000001</v>
      </c>
      <c r="G8" s="158">
        <v>54</v>
      </c>
      <c r="H8" s="158">
        <f>G8*$F$3</f>
        <v>59.1138</v>
      </c>
      <c r="I8" s="158">
        <f>F8+H8</f>
        <v>60.393</v>
      </c>
      <c r="J8" s="158"/>
      <c r="K8" s="158"/>
      <c r="L8" s="158">
        <f>(J8+K8)*$L$3</f>
        <v>0</v>
      </c>
      <c r="M8" s="158">
        <v>81.3</v>
      </c>
      <c r="N8" s="158">
        <f>M8*$N$3</f>
        <v>17.5608</v>
      </c>
      <c r="O8" s="158">
        <v>116.4</v>
      </c>
      <c r="P8" s="158">
        <f>O8*$P$3</f>
        <v>43.9992</v>
      </c>
      <c r="Q8" s="158"/>
      <c r="R8" s="158"/>
      <c r="S8" s="88">
        <f>R8*$S$3</f>
        <v>0</v>
      </c>
      <c r="T8" s="13">
        <f>L8+N8+P8+S8</f>
        <v>61.56</v>
      </c>
      <c r="U8" s="13"/>
      <c r="V8" s="43">
        <v>1</v>
      </c>
      <c r="W8" s="42"/>
      <c r="X8" s="14"/>
    </row>
    <row r="9" spans="1:24" ht="14.25">
      <c r="A9" s="152">
        <v>2</v>
      </c>
      <c r="B9" s="170" t="s">
        <v>35</v>
      </c>
      <c r="C9" s="158"/>
      <c r="D9" s="158"/>
      <c r="E9" s="158"/>
      <c r="F9" s="158">
        <f aca="true" t="shared" si="0" ref="F9:F72">(C9+E9)*$E$3</f>
        <v>0</v>
      </c>
      <c r="G9" s="158"/>
      <c r="H9" s="158">
        <f aca="true" t="shared" si="1" ref="H9:H72">G9*$F$3</f>
        <v>0</v>
      </c>
      <c r="I9" s="158">
        <f aca="true" t="shared" si="2" ref="I9:I72">F9+H9</f>
        <v>0</v>
      </c>
      <c r="J9" s="158"/>
      <c r="K9" s="158"/>
      <c r="L9" s="158">
        <f aca="true" t="shared" si="3" ref="L9:L72">(J9+K9)*$L$3</f>
        <v>0</v>
      </c>
      <c r="M9" s="158">
        <v>153</v>
      </c>
      <c r="N9" s="158">
        <f aca="true" t="shared" si="4" ref="N9:N72">M9*$N$3</f>
        <v>33.048</v>
      </c>
      <c r="O9" s="158"/>
      <c r="P9" s="158">
        <f aca="true" t="shared" si="5" ref="P9:P72">O9*$P$3</f>
        <v>0</v>
      </c>
      <c r="Q9" s="158"/>
      <c r="R9" s="158"/>
      <c r="S9" s="88">
        <f aca="true" t="shared" si="6" ref="S9:S72">R9*$S$3</f>
        <v>0</v>
      </c>
      <c r="T9" s="13">
        <f aca="true" t="shared" si="7" ref="T9:T72">L9+N9+P9+S9</f>
        <v>33.048</v>
      </c>
      <c r="U9" s="13"/>
      <c r="V9" s="43"/>
      <c r="W9" s="42"/>
      <c r="X9" s="14"/>
    </row>
    <row r="10" spans="1:24" ht="14.25">
      <c r="A10" s="152">
        <v>3</v>
      </c>
      <c r="B10" s="170" t="s">
        <v>36</v>
      </c>
      <c r="C10" s="158"/>
      <c r="D10" s="158"/>
      <c r="E10" s="158"/>
      <c r="F10" s="158">
        <f t="shared" si="0"/>
        <v>0</v>
      </c>
      <c r="G10" s="158"/>
      <c r="H10" s="158">
        <f t="shared" si="1"/>
        <v>0</v>
      </c>
      <c r="I10" s="158">
        <f t="shared" si="2"/>
        <v>0</v>
      </c>
      <c r="J10" s="158"/>
      <c r="K10" s="158"/>
      <c r="L10" s="158">
        <f t="shared" si="3"/>
        <v>0</v>
      </c>
      <c r="M10" s="158">
        <v>153</v>
      </c>
      <c r="N10" s="158">
        <f t="shared" si="4"/>
        <v>33.048</v>
      </c>
      <c r="O10" s="158"/>
      <c r="P10" s="158">
        <f t="shared" si="5"/>
        <v>0</v>
      </c>
      <c r="Q10" s="158"/>
      <c r="R10" s="158"/>
      <c r="S10" s="88">
        <f t="shared" si="6"/>
        <v>0</v>
      </c>
      <c r="T10" s="13">
        <f t="shared" si="7"/>
        <v>33.048</v>
      </c>
      <c r="U10" s="13"/>
      <c r="V10" s="43"/>
      <c r="W10" s="42"/>
      <c r="X10" s="14"/>
    </row>
    <row r="11" spans="1:24" ht="14.25">
      <c r="A11" s="152">
        <v>4</v>
      </c>
      <c r="B11" s="170" t="s">
        <v>37</v>
      </c>
      <c r="C11" s="158"/>
      <c r="D11" s="158"/>
      <c r="E11" s="158"/>
      <c r="F11" s="158">
        <f t="shared" si="0"/>
        <v>0</v>
      </c>
      <c r="G11" s="158"/>
      <c r="H11" s="158">
        <f t="shared" si="1"/>
        <v>0</v>
      </c>
      <c r="I11" s="158">
        <f t="shared" si="2"/>
        <v>0</v>
      </c>
      <c r="J11" s="158">
        <v>45</v>
      </c>
      <c r="K11" s="158"/>
      <c r="L11" s="158">
        <f t="shared" si="3"/>
        <v>5.832</v>
      </c>
      <c r="M11" s="158">
        <v>326.3</v>
      </c>
      <c r="N11" s="158">
        <f t="shared" si="4"/>
        <v>70.48080000000002</v>
      </c>
      <c r="O11" s="158"/>
      <c r="P11" s="158">
        <f t="shared" si="5"/>
        <v>0</v>
      </c>
      <c r="Q11" s="158"/>
      <c r="R11" s="158"/>
      <c r="S11" s="88">
        <f t="shared" si="6"/>
        <v>0</v>
      </c>
      <c r="T11" s="13">
        <f t="shared" si="7"/>
        <v>76.31280000000001</v>
      </c>
      <c r="U11" s="13"/>
      <c r="V11" s="43"/>
      <c r="W11" s="42"/>
      <c r="X11" s="14"/>
    </row>
    <row r="12" spans="1:24" ht="14.25">
      <c r="A12" s="152">
        <v>5</v>
      </c>
      <c r="B12" s="170" t="s">
        <v>38</v>
      </c>
      <c r="C12" s="158"/>
      <c r="D12" s="158"/>
      <c r="E12" s="158"/>
      <c r="F12" s="158">
        <f t="shared" si="0"/>
        <v>0</v>
      </c>
      <c r="G12" s="158"/>
      <c r="H12" s="158">
        <f t="shared" si="1"/>
        <v>0</v>
      </c>
      <c r="I12" s="158">
        <f t="shared" si="2"/>
        <v>0</v>
      </c>
      <c r="J12" s="158">
        <v>90</v>
      </c>
      <c r="K12" s="158"/>
      <c r="L12" s="158">
        <f t="shared" si="3"/>
        <v>11.664</v>
      </c>
      <c r="M12" s="158">
        <v>323.9</v>
      </c>
      <c r="N12" s="158">
        <f t="shared" si="4"/>
        <v>69.9624</v>
      </c>
      <c r="O12" s="158"/>
      <c r="P12" s="158">
        <f t="shared" si="5"/>
        <v>0</v>
      </c>
      <c r="Q12" s="158"/>
      <c r="R12" s="158"/>
      <c r="S12" s="88">
        <f t="shared" si="6"/>
        <v>0</v>
      </c>
      <c r="T12" s="13">
        <f t="shared" si="7"/>
        <v>81.6264</v>
      </c>
      <c r="U12" s="13"/>
      <c r="V12" s="43"/>
      <c r="W12" s="42"/>
      <c r="X12" s="14"/>
    </row>
    <row r="13" spans="1:24" ht="14.25">
      <c r="A13" s="152">
        <v>6</v>
      </c>
      <c r="B13" s="170" t="s">
        <v>39</v>
      </c>
      <c r="C13" s="158"/>
      <c r="D13" s="158"/>
      <c r="E13" s="158"/>
      <c r="F13" s="158">
        <f t="shared" si="0"/>
        <v>0</v>
      </c>
      <c r="G13" s="158"/>
      <c r="H13" s="158">
        <f t="shared" si="1"/>
        <v>0</v>
      </c>
      <c r="I13" s="158">
        <f t="shared" si="2"/>
        <v>0</v>
      </c>
      <c r="J13" s="158"/>
      <c r="K13" s="158"/>
      <c r="L13" s="158">
        <f t="shared" si="3"/>
        <v>0</v>
      </c>
      <c r="M13" s="158">
        <v>111.7</v>
      </c>
      <c r="N13" s="158">
        <f t="shared" si="4"/>
        <v>24.127200000000002</v>
      </c>
      <c r="O13" s="158"/>
      <c r="P13" s="158">
        <f t="shared" si="5"/>
        <v>0</v>
      </c>
      <c r="Q13" s="158"/>
      <c r="R13" s="158"/>
      <c r="S13" s="88">
        <f t="shared" si="6"/>
        <v>0</v>
      </c>
      <c r="T13" s="13">
        <f t="shared" si="7"/>
        <v>24.127200000000002</v>
      </c>
      <c r="U13" s="13"/>
      <c r="V13" s="43"/>
      <c r="W13" s="42"/>
      <c r="X13" s="14"/>
    </row>
    <row r="14" spans="1:24" ht="14.25">
      <c r="A14" s="152">
        <v>7</v>
      </c>
      <c r="B14" s="170" t="s">
        <v>40</v>
      </c>
      <c r="C14" s="158"/>
      <c r="D14" s="158"/>
      <c r="E14" s="158"/>
      <c r="F14" s="158">
        <f t="shared" si="0"/>
        <v>0</v>
      </c>
      <c r="G14" s="158"/>
      <c r="H14" s="158">
        <f t="shared" si="1"/>
        <v>0</v>
      </c>
      <c r="I14" s="158">
        <f t="shared" si="2"/>
        <v>0</v>
      </c>
      <c r="J14" s="158">
        <v>25.2</v>
      </c>
      <c r="K14" s="158">
        <v>12</v>
      </c>
      <c r="L14" s="158">
        <f t="shared" si="3"/>
        <v>4.8211200000000005</v>
      </c>
      <c r="M14" s="158">
        <v>172</v>
      </c>
      <c r="N14" s="158">
        <f t="shared" si="4"/>
        <v>37.152</v>
      </c>
      <c r="O14" s="158"/>
      <c r="P14" s="158">
        <f t="shared" si="5"/>
        <v>0</v>
      </c>
      <c r="Q14" s="158"/>
      <c r="R14" s="158">
        <v>14.7</v>
      </c>
      <c r="S14" s="103">
        <f t="shared" si="6"/>
        <v>3.1752000000000002</v>
      </c>
      <c r="T14" s="104">
        <f t="shared" si="7"/>
        <v>45.14832</v>
      </c>
      <c r="U14" s="13"/>
      <c r="V14" s="43"/>
      <c r="W14" s="42"/>
      <c r="X14" s="14"/>
    </row>
    <row r="15" spans="1:24" ht="14.25">
      <c r="A15" s="152">
        <v>8</v>
      </c>
      <c r="B15" s="170" t="s">
        <v>41</v>
      </c>
      <c r="C15" s="158"/>
      <c r="D15" s="158"/>
      <c r="E15" s="158"/>
      <c r="F15" s="158">
        <f t="shared" si="0"/>
        <v>0</v>
      </c>
      <c r="G15" s="158"/>
      <c r="H15" s="158">
        <f t="shared" si="1"/>
        <v>0</v>
      </c>
      <c r="I15" s="158">
        <f t="shared" si="2"/>
        <v>0</v>
      </c>
      <c r="J15" s="158">
        <v>79</v>
      </c>
      <c r="K15" s="158">
        <v>55</v>
      </c>
      <c r="L15" s="158">
        <f t="shared" si="3"/>
        <v>17.3664</v>
      </c>
      <c r="M15" s="158">
        <v>146</v>
      </c>
      <c r="N15" s="158">
        <f t="shared" si="4"/>
        <v>31.536000000000005</v>
      </c>
      <c r="O15" s="158"/>
      <c r="P15" s="158">
        <f t="shared" si="5"/>
        <v>0</v>
      </c>
      <c r="Q15" s="158"/>
      <c r="R15" s="158">
        <v>6</v>
      </c>
      <c r="S15" s="88">
        <f t="shared" si="6"/>
        <v>1.2960000000000003</v>
      </c>
      <c r="T15" s="13">
        <f t="shared" si="7"/>
        <v>50.1984</v>
      </c>
      <c r="U15" s="13"/>
      <c r="V15" s="43"/>
      <c r="W15" s="42"/>
      <c r="X15" s="14"/>
    </row>
    <row r="16" spans="1:24" ht="14.25">
      <c r="A16" s="152">
        <v>9</v>
      </c>
      <c r="B16" s="170" t="s">
        <v>42</v>
      </c>
      <c r="C16" s="158"/>
      <c r="D16" s="158"/>
      <c r="E16" s="158"/>
      <c r="F16" s="158">
        <f t="shared" si="0"/>
        <v>0</v>
      </c>
      <c r="G16" s="158"/>
      <c r="H16" s="158">
        <f t="shared" si="1"/>
        <v>0</v>
      </c>
      <c r="I16" s="158">
        <f t="shared" si="2"/>
        <v>0</v>
      </c>
      <c r="J16" s="158">
        <v>80</v>
      </c>
      <c r="K16" s="158"/>
      <c r="L16" s="158">
        <f t="shared" si="3"/>
        <v>10.367999999999999</v>
      </c>
      <c r="M16" s="158">
        <v>265.3</v>
      </c>
      <c r="N16" s="158">
        <f t="shared" si="4"/>
        <v>57.30480000000001</v>
      </c>
      <c r="O16" s="158"/>
      <c r="P16" s="158">
        <f t="shared" si="5"/>
        <v>0</v>
      </c>
      <c r="Q16" s="158"/>
      <c r="R16" s="158">
        <v>6</v>
      </c>
      <c r="S16" s="88">
        <f t="shared" si="6"/>
        <v>1.2960000000000003</v>
      </c>
      <c r="T16" s="13">
        <f t="shared" si="7"/>
        <v>68.96880000000002</v>
      </c>
      <c r="U16" s="13"/>
      <c r="V16" s="43"/>
      <c r="W16" s="42"/>
      <c r="X16" s="14"/>
    </row>
    <row r="17" spans="1:24" ht="14.25">
      <c r="A17" s="152" t="s">
        <v>289</v>
      </c>
      <c r="B17" s="170" t="s">
        <v>43</v>
      </c>
      <c r="C17" s="158"/>
      <c r="D17" s="158"/>
      <c r="E17" s="158"/>
      <c r="F17" s="158">
        <f t="shared" si="0"/>
        <v>0</v>
      </c>
      <c r="G17" s="158"/>
      <c r="H17" s="158">
        <f t="shared" si="1"/>
        <v>0</v>
      </c>
      <c r="I17" s="158">
        <f t="shared" si="2"/>
        <v>0</v>
      </c>
      <c r="J17" s="158">
        <v>25</v>
      </c>
      <c r="K17" s="158"/>
      <c r="L17" s="158">
        <f t="shared" si="3"/>
        <v>3.2399999999999998</v>
      </c>
      <c r="M17" s="158"/>
      <c r="N17" s="158">
        <f t="shared" si="4"/>
        <v>0</v>
      </c>
      <c r="O17" s="158"/>
      <c r="P17" s="158">
        <f t="shared" si="5"/>
        <v>0</v>
      </c>
      <c r="Q17" s="158"/>
      <c r="R17" s="158"/>
      <c r="S17" s="103">
        <f t="shared" si="6"/>
        <v>0</v>
      </c>
      <c r="T17" s="104">
        <f t="shared" si="7"/>
        <v>3.2399999999999998</v>
      </c>
      <c r="U17" s="13"/>
      <c r="V17" s="43"/>
      <c r="W17" s="42"/>
      <c r="X17" s="14"/>
    </row>
    <row r="18" spans="1:24" ht="14.25">
      <c r="A18" s="152">
        <v>11</v>
      </c>
      <c r="B18" s="170" t="s">
        <v>44</v>
      </c>
      <c r="C18" s="158"/>
      <c r="D18" s="158"/>
      <c r="E18" s="158"/>
      <c r="F18" s="158">
        <f t="shared" si="0"/>
        <v>0</v>
      </c>
      <c r="G18" s="158"/>
      <c r="H18" s="158">
        <f t="shared" si="1"/>
        <v>0</v>
      </c>
      <c r="I18" s="158">
        <f t="shared" si="2"/>
        <v>0</v>
      </c>
      <c r="J18" s="158">
        <v>12</v>
      </c>
      <c r="K18" s="158">
        <v>12</v>
      </c>
      <c r="L18" s="158">
        <f t="shared" si="3"/>
        <v>3.1104</v>
      </c>
      <c r="M18" s="158">
        <v>271.8</v>
      </c>
      <c r="N18" s="158">
        <f t="shared" si="4"/>
        <v>58.70880000000001</v>
      </c>
      <c r="O18" s="158"/>
      <c r="P18" s="158">
        <f t="shared" si="5"/>
        <v>0</v>
      </c>
      <c r="Q18" s="158"/>
      <c r="R18" s="158"/>
      <c r="S18" s="103">
        <f t="shared" si="6"/>
        <v>0</v>
      </c>
      <c r="T18" s="104">
        <f t="shared" si="7"/>
        <v>61.81920000000001</v>
      </c>
      <c r="U18" s="13"/>
      <c r="V18" s="43"/>
      <c r="W18" s="42"/>
      <c r="X18" s="14"/>
    </row>
    <row r="19" spans="1:24" ht="14.25">
      <c r="A19" s="152">
        <v>12</v>
      </c>
      <c r="B19" s="170" t="s">
        <v>45</v>
      </c>
      <c r="C19" s="158"/>
      <c r="D19" s="158"/>
      <c r="E19" s="158"/>
      <c r="F19" s="158">
        <f t="shared" si="0"/>
        <v>0</v>
      </c>
      <c r="G19" s="158"/>
      <c r="H19" s="158">
        <f t="shared" si="1"/>
        <v>0</v>
      </c>
      <c r="I19" s="158">
        <f t="shared" si="2"/>
        <v>0</v>
      </c>
      <c r="J19" s="158">
        <v>0</v>
      </c>
      <c r="K19" s="158"/>
      <c r="L19" s="158">
        <f t="shared" si="3"/>
        <v>0</v>
      </c>
      <c r="M19" s="158"/>
      <c r="N19" s="158">
        <f t="shared" si="4"/>
        <v>0</v>
      </c>
      <c r="O19" s="158"/>
      <c r="P19" s="158">
        <f t="shared" si="5"/>
        <v>0</v>
      </c>
      <c r="Q19" s="158"/>
      <c r="R19" s="158"/>
      <c r="S19" s="103">
        <f t="shared" si="6"/>
        <v>0</v>
      </c>
      <c r="T19" s="104">
        <f t="shared" si="7"/>
        <v>0</v>
      </c>
      <c r="U19" s="13"/>
      <c r="V19" s="43"/>
      <c r="W19" s="42"/>
      <c r="X19" s="14"/>
    </row>
    <row r="20" spans="1:24" ht="14.25">
      <c r="A20" s="152">
        <v>13</v>
      </c>
      <c r="B20" s="170" t="s">
        <v>46</v>
      </c>
      <c r="C20" s="158">
        <v>7</v>
      </c>
      <c r="D20" s="158"/>
      <c r="E20" s="158"/>
      <c r="F20" s="158">
        <f t="shared" si="0"/>
        <v>0.3444</v>
      </c>
      <c r="G20" s="158">
        <v>40</v>
      </c>
      <c r="H20" s="158">
        <f t="shared" si="1"/>
        <v>43.788</v>
      </c>
      <c r="I20" s="158">
        <f t="shared" si="2"/>
        <v>44.1324</v>
      </c>
      <c r="J20" s="158"/>
      <c r="K20" s="158"/>
      <c r="L20" s="158">
        <f t="shared" si="3"/>
        <v>0</v>
      </c>
      <c r="M20" s="158">
        <v>481</v>
      </c>
      <c r="N20" s="158">
        <f t="shared" si="4"/>
        <v>103.89600000000002</v>
      </c>
      <c r="O20" s="158">
        <v>114.8</v>
      </c>
      <c r="P20" s="158">
        <f t="shared" si="5"/>
        <v>43.3944</v>
      </c>
      <c r="Q20" s="158"/>
      <c r="R20" s="158">
        <v>17.22</v>
      </c>
      <c r="S20" s="88">
        <f t="shared" si="6"/>
        <v>3.71952</v>
      </c>
      <c r="T20" s="13">
        <f t="shared" si="7"/>
        <v>151.00992</v>
      </c>
      <c r="U20" s="13"/>
      <c r="V20" s="43">
        <v>1</v>
      </c>
      <c r="W20" s="42"/>
      <c r="X20" s="14"/>
    </row>
    <row r="21" spans="1:24" ht="14.25">
      <c r="A21" s="152">
        <v>14</v>
      </c>
      <c r="B21" s="170" t="s">
        <v>47</v>
      </c>
      <c r="C21" s="158">
        <v>19.3</v>
      </c>
      <c r="D21" s="158"/>
      <c r="E21" s="158"/>
      <c r="F21" s="158">
        <f t="shared" si="0"/>
        <v>0.9495600000000001</v>
      </c>
      <c r="G21" s="158">
        <v>63.5</v>
      </c>
      <c r="H21" s="158">
        <f t="shared" si="1"/>
        <v>69.51345</v>
      </c>
      <c r="I21" s="158">
        <f t="shared" si="2"/>
        <v>70.46301000000001</v>
      </c>
      <c r="J21" s="158">
        <v>52.8</v>
      </c>
      <c r="K21" s="158">
        <v>10.4</v>
      </c>
      <c r="L21" s="158">
        <f t="shared" si="3"/>
        <v>8.190719999999999</v>
      </c>
      <c r="M21" s="158">
        <v>88.2</v>
      </c>
      <c r="N21" s="158">
        <f t="shared" si="4"/>
        <v>19.0512</v>
      </c>
      <c r="O21" s="158">
        <v>183.3</v>
      </c>
      <c r="P21" s="158">
        <f t="shared" si="5"/>
        <v>69.2874</v>
      </c>
      <c r="Q21" s="158">
        <v>9</v>
      </c>
      <c r="R21" s="158"/>
      <c r="S21" s="88">
        <f t="shared" si="6"/>
        <v>0</v>
      </c>
      <c r="T21" s="13">
        <f t="shared" si="7"/>
        <v>96.52932000000001</v>
      </c>
      <c r="U21" s="13"/>
      <c r="V21" s="43"/>
      <c r="W21" s="42"/>
      <c r="X21" s="14"/>
    </row>
    <row r="22" spans="1:24" ht="14.25">
      <c r="A22" s="152">
        <v>15</v>
      </c>
      <c r="B22" s="170" t="s">
        <v>48</v>
      </c>
      <c r="C22" s="158"/>
      <c r="D22" s="158">
        <v>30</v>
      </c>
      <c r="E22" s="158"/>
      <c r="F22" s="158">
        <f t="shared" si="0"/>
        <v>0</v>
      </c>
      <c r="G22" s="158"/>
      <c r="H22" s="158">
        <f t="shared" si="1"/>
        <v>0</v>
      </c>
      <c r="I22" s="158">
        <f t="shared" si="2"/>
        <v>0</v>
      </c>
      <c r="J22" s="158">
        <v>0</v>
      </c>
      <c r="K22" s="158"/>
      <c r="L22" s="158">
        <f t="shared" si="3"/>
        <v>0</v>
      </c>
      <c r="M22" s="158">
        <v>83.7</v>
      </c>
      <c r="N22" s="158">
        <f t="shared" si="4"/>
        <v>18.079200000000004</v>
      </c>
      <c r="O22" s="158">
        <v>176.2</v>
      </c>
      <c r="P22" s="158">
        <f t="shared" si="5"/>
        <v>66.6036</v>
      </c>
      <c r="Q22" s="158"/>
      <c r="R22" s="158"/>
      <c r="S22" s="88">
        <f t="shared" si="6"/>
        <v>0</v>
      </c>
      <c r="T22" s="13">
        <f t="shared" si="7"/>
        <v>84.6828</v>
      </c>
      <c r="U22" s="13"/>
      <c r="V22" s="43"/>
      <c r="W22" s="42"/>
      <c r="X22" s="14"/>
    </row>
    <row r="23" spans="1:24" ht="14.25">
      <c r="A23" s="152">
        <v>16</v>
      </c>
      <c r="B23" s="170" t="s">
        <v>49</v>
      </c>
      <c r="C23" s="158"/>
      <c r="D23" s="158"/>
      <c r="E23" s="158"/>
      <c r="F23" s="158">
        <f t="shared" si="0"/>
        <v>0</v>
      </c>
      <c r="G23" s="158"/>
      <c r="H23" s="158">
        <f t="shared" si="1"/>
        <v>0</v>
      </c>
      <c r="I23" s="158">
        <f t="shared" si="2"/>
        <v>0</v>
      </c>
      <c r="J23" s="158"/>
      <c r="K23" s="158"/>
      <c r="L23" s="158">
        <f t="shared" si="3"/>
        <v>0</v>
      </c>
      <c r="M23" s="158">
        <v>80.7</v>
      </c>
      <c r="N23" s="158">
        <f t="shared" si="4"/>
        <v>17.431200000000004</v>
      </c>
      <c r="O23" s="158">
        <v>37.9</v>
      </c>
      <c r="P23" s="158">
        <f t="shared" si="5"/>
        <v>14.3262</v>
      </c>
      <c r="Q23" s="158"/>
      <c r="R23" s="158"/>
      <c r="S23" s="88">
        <f t="shared" si="6"/>
        <v>0</v>
      </c>
      <c r="T23" s="13">
        <f t="shared" si="7"/>
        <v>31.757400000000004</v>
      </c>
      <c r="U23" s="13"/>
      <c r="V23" s="43"/>
      <c r="W23" s="42"/>
      <c r="X23" s="14"/>
    </row>
    <row r="24" spans="1:24" ht="14.25">
      <c r="A24" s="152">
        <v>17</v>
      </c>
      <c r="B24" s="170" t="s">
        <v>50</v>
      </c>
      <c r="C24" s="158"/>
      <c r="D24" s="158"/>
      <c r="E24" s="158"/>
      <c r="F24" s="158">
        <f t="shared" si="0"/>
        <v>0</v>
      </c>
      <c r="G24" s="158"/>
      <c r="H24" s="158">
        <f t="shared" si="1"/>
        <v>0</v>
      </c>
      <c r="I24" s="158">
        <f t="shared" si="2"/>
        <v>0</v>
      </c>
      <c r="J24" s="158"/>
      <c r="K24" s="158"/>
      <c r="L24" s="158">
        <f t="shared" si="3"/>
        <v>0</v>
      </c>
      <c r="M24" s="158">
        <v>180.6</v>
      </c>
      <c r="N24" s="158">
        <f t="shared" si="4"/>
        <v>39.009600000000006</v>
      </c>
      <c r="O24" s="158">
        <v>212.5</v>
      </c>
      <c r="P24" s="158">
        <f t="shared" si="5"/>
        <v>80.325</v>
      </c>
      <c r="Q24" s="158"/>
      <c r="R24" s="158"/>
      <c r="S24" s="88">
        <f t="shared" si="6"/>
        <v>0</v>
      </c>
      <c r="T24" s="13">
        <f t="shared" si="7"/>
        <v>119.33460000000001</v>
      </c>
      <c r="U24" s="13"/>
      <c r="V24" s="43"/>
      <c r="W24" s="42"/>
      <c r="X24" s="14"/>
    </row>
    <row r="25" spans="1:24" ht="14.25">
      <c r="A25" s="152">
        <v>18</v>
      </c>
      <c r="B25" s="170" t="s">
        <v>244</v>
      </c>
      <c r="C25" s="171"/>
      <c r="D25" s="171"/>
      <c r="E25" s="171"/>
      <c r="F25" s="158">
        <f t="shared" si="0"/>
        <v>0</v>
      </c>
      <c r="G25" s="171"/>
      <c r="H25" s="158">
        <f t="shared" si="1"/>
        <v>0</v>
      </c>
      <c r="I25" s="158">
        <f t="shared" si="2"/>
        <v>0</v>
      </c>
      <c r="J25" s="171"/>
      <c r="K25" s="171"/>
      <c r="L25" s="158">
        <f t="shared" si="3"/>
        <v>0</v>
      </c>
      <c r="M25" s="171"/>
      <c r="N25" s="158">
        <f t="shared" si="4"/>
        <v>0</v>
      </c>
      <c r="O25" s="158">
        <v>75.6</v>
      </c>
      <c r="P25" s="158">
        <f t="shared" si="5"/>
        <v>28.5768</v>
      </c>
      <c r="Q25" s="158"/>
      <c r="R25" s="158"/>
      <c r="S25" s="88">
        <f t="shared" si="6"/>
        <v>0</v>
      </c>
      <c r="T25" s="13">
        <f t="shared" si="7"/>
        <v>28.5768</v>
      </c>
      <c r="U25" s="44"/>
      <c r="V25" s="45"/>
      <c r="W25" s="44"/>
      <c r="X25" s="45"/>
    </row>
    <row r="26" spans="1:24" ht="14.25">
      <c r="A26" s="152">
        <v>19</v>
      </c>
      <c r="B26" s="159" t="s">
        <v>51</v>
      </c>
      <c r="C26" s="160">
        <v>18</v>
      </c>
      <c r="D26" s="160">
        <v>55</v>
      </c>
      <c r="E26" s="158"/>
      <c r="F26" s="158">
        <f t="shared" si="0"/>
        <v>0.8856</v>
      </c>
      <c r="G26" s="160">
        <v>97</v>
      </c>
      <c r="H26" s="158">
        <f t="shared" si="1"/>
        <v>106.1859</v>
      </c>
      <c r="I26" s="158">
        <f t="shared" si="2"/>
        <v>107.0715</v>
      </c>
      <c r="J26" s="158">
        <v>174.7</v>
      </c>
      <c r="K26" s="158"/>
      <c r="L26" s="158">
        <f t="shared" si="3"/>
        <v>22.641119999999997</v>
      </c>
      <c r="M26" s="158">
        <v>25</v>
      </c>
      <c r="N26" s="158">
        <f t="shared" si="4"/>
        <v>5.4</v>
      </c>
      <c r="O26" s="158">
        <v>74.8</v>
      </c>
      <c r="P26" s="158">
        <f t="shared" si="5"/>
        <v>28.2744</v>
      </c>
      <c r="Q26" s="158"/>
      <c r="R26" s="158"/>
      <c r="S26" s="88">
        <f t="shared" si="6"/>
        <v>0</v>
      </c>
      <c r="T26" s="13">
        <f t="shared" si="7"/>
        <v>56.31552</v>
      </c>
      <c r="U26" s="13"/>
      <c r="V26" s="14"/>
      <c r="W26" s="13"/>
      <c r="X26" s="14"/>
    </row>
    <row r="27" spans="1:24" ht="14.25">
      <c r="A27" s="152">
        <v>20</v>
      </c>
      <c r="B27" s="159" t="s">
        <v>52</v>
      </c>
      <c r="C27" s="160">
        <v>30</v>
      </c>
      <c r="D27" s="160">
        <v>58</v>
      </c>
      <c r="E27" s="158"/>
      <c r="F27" s="158">
        <f t="shared" si="0"/>
        <v>1.476</v>
      </c>
      <c r="G27" s="160">
        <v>59</v>
      </c>
      <c r="H27" s="158">
        <f t="shared" si="1"/>
        <v>64.5873</v>
      </c>
      <c r="I27" s="158">
        <f t="shared" si="2"/>
        <v>66.0633</v>
      </c>
      <c r="J27" s="158"/>
      <c r="K27" s="158"/>
      <c r="L27" s="158">
        <f t="shared" si="3"/>
        <v>0</v>
      </c>
      <c r="M27" s="158">
        <v>177.1</v>
      </c>
      <c r="N27" s="158">
        <f t="shared" si="4"/>
        <v>38.253600000000006</v>
      </c>
      <c r="O27" s="158">
        <v>74.4</v>
      </c>
      <c r="P27" s="158">
        <f t="shared" si="5"/>
        <v>28.1232</v>
      </c>
      <c r="Q27" s="158"/>
      <c r="R27" s="158"/>
      <c r="S27" s="88">
        <f t="shared" si="6"/>
        <v>0</v>
      </c>
      <c r="T27" s="13">
        <f t="shared" si="7"/>
        <v>66.3768</v>
      </c>
      <c r="U27" s="13"/>
      <c r="V27" s="14">
        <v>1</v>
      </c>
      <c r="W27" s="13"/>
      <c r="X27" s="14"/>
    </row>
    <row r="28" spans="1:24" ht="14.25">
      <c r="A28" s="152">
        <v>21</v>
      </c>
      <c r="B28" s="159" t="s">
        <v>53</v>
      </c>
      <c r="C28" s="160"/>
      <c r="D28" s="160"/>
      <c r="E28" s="158"/>
      <c r="F28" s="158">
        <f t="shared" si="0"/>
        <v>0</v>
      </c>
      <c r="G28" s="160"/>
      <c r="H28" s="158">
        <f t="shared" si="1"/>
        <v>0</v>
      </c>
      <c r="I28" s="158">
        <f t="shared" si="2"/>
        <v>0</v>
      </c>
      <c r="J28" s="158"/>
      <c r="K28" s="158"/>
      <c r="L28" s="158">
        <f t="shared" si="3"/>
        <v>0</v>
      </c>
      <c r="M28" s="158">
        <v>219.3</v>
      </c>
      <c r="N28" s="158">
        <f t="shared" si="4"/>
        <v>47.36880000000001</v>
      </c>
      <c r="O28" s="158"/>
      <c r="P28" s="158">
        <f t="shared" si="5"/>
        <v>0</v>
      </c>
      <c r="Q28" s="158"/>
      <c r="R28" s="158"/>
      <c r="S28" s="88">
        <f t="shared" si="6"/>
        <v>0</v>
      </c>
      <c r="T28" s="13">
        <f t="shared" si="7"/>
        <v>47.36880000000001</v>
      </c>
      <c r="U28" s="13"/>
      <c r="V28" s="14"/>
      <c r="W28" s="13"/>
      <c r="X28" s="14"/>
    </row>
    <row r="29" spans="1:24" ht="14.25">
      <c r="A29" s="152">
        <v>22</v>
      </c>
      <c r="B29" s="159" t="s">
        <v>54</v>
      </c>
      <c r="C29" s="160"/>
      <c r="D29" s="160"/>
      <c r="E29" s="158"/>
      <c r="F29" s="158">
        <f t="shared" si="0"/>
        <v>0</v>
      </c>
      <c r="G29" s="160"/>
      <c r="H29" s="158">
        <f t="shared" si="1"/>
        <v>0</v>
      </c>
      <c r="I29" s="158">
        <f t="shared" si="2"/>
        <v>0</v>
      </c>
      <c r="J29" s="158">
        <v>129.9</v>
      </c>
      <c r="K29" s="158"/>
      <c r="L29" s="158">
        <f t="shared" si="3"/>
        <v>16.83504</v>
      </c>
      <c r="M29" s="158">
        <v>335</v>
      </c>
      <c r="N29" s="158">
        <f t="shared" si="4"/>
        <v>72.36000000000001</v>
      </c>
      <c r="O29" s="158"/>
      <c r="P29" s="158">
        <f t="shared" si="5"/>
        <v>0</v>
      </c>
      <c r="Q29" s="158"/>
      <c r="R29" s="158"/>
      <c r="S29" s="88">
        <f t="shared" si="6"/>
        <v>0</v>
      </c>
      <c r="T29" s="13">
        <f t="shared" si="7"/>
        <v>89.19504</v>
      </c>
      <c r="U29" s="13"/>
      <c r="V29" s="14"/>
      <c r="W29" s="13"/>
      <c r="X29" s="14"/>
    </row>
    <row r="30" spans="1:24" ht="14.25">
      <c r="A30" s="152">
        <v>23</v>
      </c>
      <c r="B30" s="159" t="s">
        <v>55</v>
      </c>
      <c r="C30" s="160">
        <v>20</v>
      </c>
      <c r="D30" s="160">
        <v>361</v>
      </c>
      <c r="E30" s="158"/>
      <c r="F30" s="158">
        <f t="shared" si="0"/>
        <v>0.984</v>
      </c>
      <c r="G30" s="160">
        <v>73</v>
      </c>
      <c r="H30" s="158">
        <f t="shared" si="1"/>
        <v>79.9131</v>
      </c>
      <c r="I30" s="158">
        <f t="shared" si="2"/>
        <v>80.8971</v>
      </c>
      <c r="J30" s="158"/>
      <c r="K30" s="158"/>
      <c r="L30" s="158">
        <f t="shared" si="3"/>
        <v>0</v>
      </c>
      <c r="M30" s="158">
        <v>224.5</v>
      </c>
      <c r="N30" s="158">
        <f t="shared" si="4"/>
        <v>48.492000000000004</v>
      </c>
      <c r="O30" s="158">
        <v>70.6</v>
      </c>
      <c r="P30" s="158">
        <f t="shared" si="5"/>
        <v>26.686799999999998</v>
      </c>
      <c r="Q30" s="158"/>
      <c r="R30" s="158"/>
      <c r="S30" s="88">
        <f t="shared" si="6"/>
        <v>0</v>
      </c>
      <c r="T30" s="13">
        <f t="shared" si="7"/>
        <v>75.1788</v>
      </c>
      <c r="U30" s="13"/>
      <c r="V30" s="14"/>
      <c r="W30" s="13"/>
      <c r="X30" s="14"/>
    </row>
    <row r="31" spans="1:24" ht="14.25">
      <c r="A31" s="152">
        <v>24</v>
      </c>
      <c r="B31" s="159" t="s">
        <v>56</v>
      </c>
      <c r="C31" s="160"/>
      <c r="D31" s="160"/>
      <c r="E31" s="158"/>
      <c r="F31" s="158">
        <f t="shared" si="0"/>
        <v>0</v>
      </c>
      <c r="G31" s="160"/>
      <c r="H31" s="158">
        <f t="shared" si="1"/>
        <v>0</v>
      </c>
      <c r="I31" s="158">
        <f t="shared" si="2"/>
        <v>0</v>
      </c>
      <c r="J31" s="158"/>
      <c r="K31" s="158"/>
      <c r="L31" s="158">
        <f t="shared" si="3"/>
        <v>0</v>
      </c>
      <c r="M31" s="158">
        <v>289.9</v>
      </c>
      <c r="N31" s="158">
        <f t="shared" si="4"/>
        <v>62.6184</v>
      </c>
      <c r="O31" s="158">
        <v>30</v>
      </c>
      <c r="P31" s="158">
        <f t="shared" si="5"/>
        <v>11.34</v>
      </c>
      <c r="Q31" s="158"/>
      <c r="R31" s="158"/>
      <c r="S31" s="88">
        <f t="shared" si="6"/>
        <v>0</v>
      </c>
      <c r="T31" s="13">
        <f t="shared" si="7"/>
        <v>73.9584</v>
      </c>
      <c r="U31" s="13"/>
      <c r="V31" s="14">
        <v>1</v>
      </c>
      <c r="W31" s="13"/>
      <c r="X31" s="14"/>
    </row>
    <row r="32" spans="1:24" ht="14.25">
      <c r="A32" s="152">
        <v>25</v>
      </c>
      <c r="B32" s="159" t="s">
        <v>243</v>
      </c>
      <c r="C32" s="160"/>
      <c r="D32" s="160"/>
      <c r="E32" s="158"/>
      <c r="F32" s="158">
        <f t="shared" si="0"/>
        <v>0</v>
      </c>
      <c r="G32" s="160"/>
      <c r="H32" s="158">
        <f t="shared" si="1"/>
        <v>0</v>
      </c>
      <c r="I32" s="158">
        <f t="shared" si="2"/>
        <v>0</v>
      </c>
      <c r="J32" s="158"/>
      <c r="K32" s="158"/>
      <c r="L32" s="158">
        <f t="shared" si="3"/>
        <v>0</v>
      </c>
      <c r="M32" s="158">
        <v>141</v>
      </c>
      <c r="N32" s="158">
        <f t="shared" si="4"/>
        <v>30.456000000000003</v>
      </c>
      <c r="O32" s="158"/>
      <c r="P32" s="158">
        <f t="shared" si="5"/>
        <v>0</v>
      </c>
      <c r="Q32" s="158"/>
      <c r="R32" s="158"/>
      <c r="S32" s="88">
        <f t="shared" si="6"/>
        <v>0</v>
      </c>
      <c r="T32" s="13">
        <f t="shared" si="7"/>
        <v>30.456000000000003</v>
      </c>
      <c r="U32" s="13"/>
      <c r="V32" s="14"/>
      <c r="W32" s="13"/>
      <c r="X32" s="14"/>
    </row>
    <row r="33" spans="1:24" ht="14.25">
      <c r="A33" s="152">
        <v>26</v>
      </c>
      <c r="B33" s="159" t="s">
        <v>57</v>
      </c>
      <c r="C33" s="160"/>
      <c r="D33" s="160"/>
      <c r="E33" s="158"/>
      <c r="F33" s="158">
        <f t="shared" si="0"/>
        <v>0</v>
      </c>
      <c r="G33" s="160"/>
      <c r="H33" s="158">
        <f t="shared" si="1"/>
        <v>0</v>
      </c>
      <c r="I33" s="158">
        <f t="shared" si="2"/>
        <v>0</v>
      </c>
      <c r="J33" s="158">
        <v>370.1</v>
      </c>
      <c r="K33" s="158">
        <v>175.1</v>
      </c>
      <c r="L33" s="158">
        <f t="shared" si="3"/>
        <v>70.65792</v>
      </c>
      <c r="M33" s="158">
        <v>93.3</v>
      </c>
      <c r="N33" s="158">
        <f t="shared" si="4"/>
        <v>20.152800000000003</v>
      </c>
      <c r="O33" s="158">
        <v>73.6</v>
      </c>
      <c r="P33" s="158">
        <f t="shared" si="5"/>
        <v>27.8208</v>
      </c>
      <c r="Q33" s="158"/>
      <c r="R33" s="158"/>
      <c r="S33" s="88">
        <f t="shared" si="6"/>
        <v>0</v>
      </c>
      <c r="T33" s="13">
        <f t="shared" si="7"/>
        <v>118.63152</v>
      </c>
      <c r="U33" s="13"/>
      <c r="V33" s="14"/>
      <c r="W33" s="13"/>
      <c r="X33" s="14"/>
    </row>
    <row r="34" spans="1:24" ht="14.25">
      <c r="A34" s="152">
        <v>27</v>
      </c>
      <c r="B34" s="159" t="s">
        <v>58</v>
      </c>
      <c r="C34" s="160"/>
      <c r="D34" s="160"/>
      <c r="E34" s="158"/>
      <c r="F34" s="158">
        <f t="shared" si="0"/>
        <v>0</v>
      </c>
      <c r="G34" s="160"/>
      <c r="H34" s="158">
        <f t="shared" si="1"/>
        <v>0</v>
      </c>
      <c r="I34" s="158">
        <f t="shared" si="2"/>
        <v>0</v>
      </c>
      <c r="J34" s="158">
        <v>416.9</v>
      </c>
      <c r="K34" s="158"/>
      <c r="L34" s="158">
        <f t="shared" si="3"/>
        <v>54.03023999999999</v>
      </c>
      <c r="M34" s="158">
        <v>362.8</v>
      </c>
      <c r="N34" s="158">
        <f t="shared" si="4"/>
        <v>78.36480000000002</v>
      </c>
      <c r="O34" s="158"/>
      <c r="P34" s="158">
        <f t="shared" si="5"/>
        <v>0</v>
      </c>
      <c r="Q34" s="158"/>
      <c r="R34" s="158">
        <v>14.6</v>
      </c>
      <c r="S34" s="88">
        <f t="shared" si="6"/>
        <v>3.1536000000000004</v>
      </c>
      <c r="T34" s="13">
        <f t="shared" si="7"/>
        <v>135.54864</v>
      </c>
      <c r="U34" s="13"/>
      <c r="V34" s="14"/>
      <c r="W34" s="13"/>
      <c r="X34" s="14"/>
    </row>
    <row r="35" spans="1:24" ht="14.25">
      <c r="A35" s="152">
        <v>28</v>
      </c>
      <c r="B35" s="159" t="s">
        <v>59</v>
      </c>
      <c r="C35" s="160"/>
      <c r="D35" s="160"/>
      <c r="E35" s="158"/>
      <c r="F35" s="158">
        <f t="shared" si="0"/>
        <v>0</v>
      </c>
      <c r="G35" s="160"/>
      <c r="H35" s="158">
        <f t="shared" si="1"/>
        <v>0</v>
      </c>
      <c r="I35" s="158">
        <f t="shared" si="2"/>
        <v>0</v>
      </c>
      <c r="J35" s="158">
        <v>683.2</v>
      </c>
      <c r="K35" s="158">
        <v>162.4</v>
      </c>
      <c r="L35" s="158">
        <f t="shared" si="3"/>
        <v>109.58976</v>
      </c>
      <c r="M35" s="158">
        <v>414.5</v>
      </c>
      <c r="N35" s="158">
        <f t="shared" si="4"/>
        <v>89.53200000000001</v>
      </c>
      <c r="O35" s="158">
        <v>98.1</v>
      </c>
      <c r="P35" s="158">
        <f t="shared" si="5"/>
        <v>37.0818</v>
      </c>
      <c r="Q35" s="158"/>
      <c r="R35" s="158"/>
      <c r="S35" s="88">
        <f t="shared" si="6"/>
        <v>0</v>
      </c>
      <c r="T35" s="13">
        <f t="shared" si="7"/>
        <v>236.20355999999998</v>
      </c>
      <c r="U35" s="13"/>
      <c r="V35" s="14"/>
      <c r="W35" s="13"/>
      <c r="X35" s="14"/>
    </row>
    <row r="36" spans="1:24" ht="14.25">
      <c r="A36" s="152">
        <v>29</v>
      </c>
      <c r="B36" s="159" t="s">
        <v>60</v>
      </c>
      <c r="C36" s="160"/>
      <c r="D36" s="160"/>
      <c r="E36" s="158"/>
      <c r="F36" s="158">
        <f t="shared" si="0"/>
        <v>0</v>
      </c>
      <c r="G36" s="160"/>
      <c r="H36" s="158">
        <f t="shared" si="1"/>
        <v>0</v>
      </c>
      <c r="I36" s="158">
        <f t="shared" si="2"/>
        <v>0</v>
      </c>
      <c r="J36" s="158">
        <v>184.2</v>
      </c>
      <c r="K36" s="158">
        <v>94.8</v>
      </c>
      <c r="L36" s="158">
        <f t="shared" si="3"/>
        <v>36.1584</v>
      </c>
      <c r="M36" s="158">
        <v>261.5</v>
      </c>
      <c r="N36" s="158">
        <f t="shared" si="4"/>
        <v>56.48400000000001</v>
      </c>
      <c r="O36" s="158">
        <v>41.3</v>
      </c>
      <c r="P36" s="158">
        <f t="shared" si="5"/>
        <v>15.6114</v>
      </c>
      <c r="Q36" s="158"/>
      <c r="R36" s="158"/>
      <c r="S36" s="88">
        <f t="shared" si="6"/>
        <v>0</v>
      </c>
      <c r="T36" s="13">
        <f t="shared" si="7"/>
        <v>108.25380000000001</v>
      </c>
      <c r="U36" s="13"/>
      <c r="V36" s="14"/>
      <c r="W36" s="13"/>
      <c r="X36" s="14"/>
    </row>
    <row r="37" spans="1:24" ht="14.25">
      <c r="A37" s="152">
        <v>30</v>
      </c>
      <c r="B37" s="159" t="s">
        <v>61</v>
      </c>
      <c r="C37" s="160"/>
      <c r="D37" s="160"/>
      <c r="E37" s="158"/>
      <c r="F37" s="158">
        <f t="shared" si="0"/>
        <v>0</v>
      </c>
      <c r="G37" s="160"/>
      <c r="H37" s="158">
        <f t="shared" si="1"/>
        <v>0</v>
      </c>
      <c r="I37" s="158">
        <f t="shared" si="2"/>
        <v>0</v>
      </c>
      <c r="J37" s="158">
        <v>257.3</v>
      </c>
      <c r="K37" s="158"/>
      <c r="L37" s="158">
        <f t="shared" si="3"/>
        <v>33.34608</v>
      </c>
      <c r="M37" s="158">
        <v>275.6</v>
      </c>
      <c r="N37" s="158">
        <f t="shared" si="4"/>
        <v>59.52960000000001</v>
      </c>
      <c r="O37" s="158"/>
      <c r="P37" s="158">
        <f t="shared" si="5"/>
        <v>0</v>
      </c>
      <c r="Q37" s="158"/>
      <c r="R37" s="158"/>
      <c r="S37" s="88">
        <f t="shared" si="6"/>
        <v>0</v>
      </c>
      <c r="T37" s="13">
        <f t="shared" si="7"/>
        <v>92.87568000000002</v>
      </c>
      <c r="U37" s="13"/>
      <c r="V37" s="14"/>
      <c r="W37" s="13"/>
      <c r="X37" s="14"/>
    </row>
    <row r="38" spans="1:24" ht="14.25">
      <c r="A38" s="152">
        <v>31</v>
      </c>
      <c r="B38" s="159" t="s">
        <v>62</v>
      </c>
      <c r="C38" s="160"/>
      <c r="D38" s="160"/>
      <c r="E38" s="158"/>
      <c r="F38" s="158">
        <f t="shared" si="0"/>
        <v>0</v>
      </c>
      <c r="G38" s="160"/>
      <c r="H38" s="158">
        <f t="shared" si="1"/>
        <v>0</v>
      </c>
      <c r="I38" s="158">
        <f t="shared" si="2"/>
        <v>0</v>
      </c>
      <c r="J38" s="158">
        <v>334.4</v>
      </c>
      <c r="K38" s="158">
        <v>36</v>
      </c>
      <c r="L38" s="158">
        <f t="shared" si="3"/>
        <v>48.00384</v>
      </c>
      <c r="M38" s="158">
        <v>303.4</v>
      </c>
      <c r="N38" s="158">
        <f t="shared" si="4"/>
        <v>65.5344</v>
      </c>
      <c r="O38" s="158"/>
      <c r="P38" s="158">
        <f t="shared" si="5"/>
        <v>0</v>
      </c>
      <c r="Q38" s="158"/>
      <c r="R38" s="158">
        <v>6</v>
      </c>
      <c r="S38" s="88">
        <f t="shared" si="6"/>
        <v>1.2960000000000003</v>
      </c>
      <c r="T38" s="13">
        <f t="shared" si="7"/>
        <v>114.83424000000001</v>
      </c>
      <c r="U38" s="13"/>
      <c r="V38" s="14">
        <v>1</v>
      </c>
      <c r="W38" s="13"/>
      <c r="X38" s="14"/>
    </row>
    <row r="39" spans="1:24" ht="14.25">
      <c r="A39" s="152">
        <v>32</v>
      </c>
      <c r="B39" s="159" t="s">
        <v>63</v>
      </c>
      <c r="C39" s="160"/>
      <c r="D39" s="160"/>
      <c r="E39" s="158"/>
      <c r="F39" s="158">
        <f t="shared" si="0"/>
        <v>0</v>
      </c>
      <c r="G39" s="160"/>
      <c r="H39" s="158">
        <f t="shared" si="1"/>
        <v>0</v>
      </c>
      <c r="I39" s="158">
        <f t="shared" si="2"/>
        <v>0</v>
      </c>
      <c r="J39" s="158">
        <v>160.6</v>
      </c>
      <c r="K39" s="158">
        <v>91</v>
      </c>
      <c r="L39" s="158">
        <f t="shared" si="3"/>
        <v>32.60736</v>
      </c>
      <c r="M39" s="158">
        <v>447.6</v>
      </c>
      <c r="N39" s="158">
        <f t="shared" si="4"/>
        <v>96.68160000000002</v>
      </c>
      <c r="O39" s="158">
        <v>41.3</v>
      </c>
      <c r="P39" s="158">
        <f t="shared" si="5"/>
        <v>15.6114</v>
      </c>
      <c r="Q39" s="158"/>
      <c r="R39" s="158"/>
      <c r="S39" s="88">
        <f t="shared" si="6"/>
        <v>0</v>
      </c>
      <c r="T39" s="13">
        <f t="shared" si="7"/>
        <v>144.90036000000003</v>
      </c>
      <c r="U39" s="13"/>
      <c r="V39" s="14"/>
      <c r="W39" s="13"/>
      <c r="X39" s="14"/>
    </row>
    <row r="40" spans="1:24" ht="14.25">
      <c r="A40" s="152">
        <v>33</v>
      </c>
      <c r="B40" s="159" t="s">
        <v>64</v>
      </c>
      <c r="C40" s="160"/>
      <c r="D40" s="160"/>
      <c r="E40" s="158"/>
      <c r="F40" s="158">
        <f t="shared" si="0"/>
        <v>0</v>
      </c>
      <c r="G40" s="160"/>
      <c r="H40" s="158">
        <f t="shared" si="1"/>
        <v>0</v>
      </c>
      <c r="I40" s="158">
        <f t="shared" si="2"/>
        <v>0</v>
      </c>
      <c r="J40" s="158">
        <v>90.3</v>
      </c>
      <c r="K40" s="158"/>
      <c r="L40" s="158">
        <f t="shared" si="3"/>
        <v>11.702879999999999</v>
      </c>
      <c r="M40" s="158">
        <v>455.6</v>
      </c>
      <c r="N40" s="158">
        <f t="shared" si="4"/>
        <v>98.40960000000001</v>
      </c>
      <c r="O40" s="158"/>
      <c r="P40" s="158">
        <f t="shared" si="5"/>
        <v>0</v>
      </c>
      <c r="Q40" s="158"/>
      <c r="R40" s="158"/>
      <c r="S40" s="88">
        <f t="shared" si="6"/>
        <v>0</v>
      </c>
      <c r="T40" s="13">
        <f t="shared" si="7"/>
        <v>110.11248</v>
      </c>
      <c r="U40" s="13"/>
      <c r="V40" s="14"/>
      <c r="W40" s="13"/>
      <c r="X40" s="14"/>
    </row>
    <row r="41" spans="1:24" ht="14.25">
      <c r="A41" s="152">
        <v>34</v>
      </c>
      <c r="B41" s="159" t="s">
        <v>65</v>
      </c>
      <c r="C41" s="160"/>
      <c r="D41" s="160"/>
      <c r="E41" s="158"/>
      <c r="F41" s="158">
        <f t="shared" si="0"/>
        <v>0</v>
      </c>
      <c r="G41" s="160"/>
      <c r="H41" s="158">
        <f t="shared" si="1"/>
        <v>0</v>
      </c>
      <c r="I41" s="158">
        <f t="shared" si="2"/>
        <v>0</v>
      </c>
      <c r="J41" s="158">
        <v>158.3</v>
      </c>
      <c r="K41" s="158">
        <v>91</v>
      </c>
      <c r="L41" s="158">
        <f t="shared" si="3"/>
        <v>32.30928</v>
      </c>
      <c r="M41" s="158">
        <v>265.7</v>
      </c>
      <c r="N41" s="158">
        <f t="shared" si="4"/>
        <v>57.391200000000005</v>
      </c>
      <c r="O41" s="158">
        <v>38.5</v>
      </c>
      <c r="P41" s="158">
        <f t="shared" si="5"/>
        <v>14.553</v>
      </c>
      <c r="Q41" s="158"/>
      <c r="R41" s="158"/>
      <c r="S41" s="88">
        <f t="shared" si="6"/>
        <v>0</v>
      </c>
      <c r="T41" s="13">
        <f t="shared" si="7"/>
        <v>104.25348</v>
      </c>
      <c r="U41" s="13"/>
      <c r="V41" s="14"/>
      <c r="W41" s="13"/>
      <c r="X41" s="14"/>
    </row>
    <row r="42" spans="1:24" ht="14.25">
      <c r="A42" s="152">
        <v>35</v>
      </c>
      <c r="B42" s="159" t="s">
        <v>66</v>
      </c>
      <c r="C42" s="160"/>
      <c r="D42" s="160"/>
      <c r="E42" s="158"/>
      <c r="F42" s="158">
        <f t="shared" si="0"/>
        <v>0</v>
      </c>
      <c r="G42" s="160"/>
      <c r="H42" s="158">
        <f t="shared" si="1"/>
        <v>0</v>
      </c>
      <c r="I42" s="158">
        <f t="shared" si="2"/>
        <v>0</v>
      </c>
      <c r="J42" s="158"/>
      <c r="K42" s="158"/>
      <c r="L42" s="158">
        <f t="shared" si="3"/>
        <v>0</v>
      </c>
      <c r="M42" s="158">
        <v>584.5</v>
      </c>
      <c r="N42" s="158">
        <f t="shared" si="4"/>
        <v>126.25200000000001</v>
      </c>
      <c r="O42" s="158"/>
      <c r="P42" s="158">
        <f t="shared" si="5"/>
        <v>0</v>
      </c>
      <c r="Q42" s="158"/>
      <c r="R42" s="158"/>
      <c r="S42" s="88">
        <f t="shared" si="6"/>
        <v>0</v>
      </c>
      <c r="T42" s="13">
        <f t="shared" si="7"/>
        <v>126.25200000000001</v>
      </c>
      <c r="U42" s="13"/>
      <c r="V42" s="14"/>
      <c r="W42" s="13"/>
      <c r="X42" s="14"/>
    </row>
    <row r="43" spans="1:24" ht="14.25">
      <c r="A43" s="152">
        <v>36</v>
      </c>
      <c r="B43" s="159" t="s">
        <v>67</v>
      </c>
      <c r="C43" s="160"/>
      <c r="D43" s="160"/>
      <c r="E43" s="158"/>
      <c r="F43" s="158">
        <f t="shared" si="0"/>
        <v>0</v>
      </c>
      <c r="G43" s="160"/>
      <c r="H43" s="158">
        <f t="shared" si="1"/>
        <v>0</v>
      </c>
      <c r="I43" s="158">
        <f t="shared" si="2"/>
        <v>0</v>
      </c>
      <c r="J43" s="158"/>
      <c r="K43" s="158"/>
      <c r="L43" s="158">
        <f t="shared" si="3"/>
        <v>0</v>
      </c>
      <c r="M43" s="158">
        <v>189.4</v>
      </c>
      <c r="N43" s="158">
        <f t="shared" si="4"/>
        <v>40.9104</v>
      </c>
      <c r="O43" s="158"/>
      <c r="P43" s="158">
        <f t="shared" si="5"/>
        <v>0</v>
      </c>
      <c r="Q43" s="158"/>
      <c r="R43" s="158">
        <v>7.5</v>
      </c>
      <c r="S43" s="88">
        <f t="shared" si="6"/>
        <v>1.62</v>
      </c>
      <c r="T43" s="13">
        <f t="shared" si="7"/>
        <v>42.5304</v>
      </c>
      <c r="U43" s="13"/>
      <c r="V43" s="14"/>
      <c r="W43" s="13"/>
      <c r="X43" s="14"/>
    </row>
    <row r="44" spans="1:24" ht="14.25">
      <c r="A44" s="152">
        <v>37</v>
      </c>
      <c r="B44" s="159" t="s">
        <v>68</v>
      </c>
      <c r="C44" s="160">
        <v>24</v>
      </c>
      <c r="D44" s="160">
        <v>86</v>
      </c>
      <c r="E44" s="158"/>
      <c r="F44" s="158">
        <f t="shared" si="0"/>
        <v>1.1808</v>
      </c>
      <c r="G44" s="160">
        <v>82</v>
      </c>
      <c r="H44" s="158">
        <f t="shared" si="1"/>
        <v>89.7654</v>
      </c>
      <c r="I44" s="158">
        <f t="shared" si="2"/>
        <v>90.9462</v>
      </c>
      <c r="J44" s="158"/>
      <c r="K44" s="158"/>
      <c r="L44" s="158">
        <f t="shared" si="3"/>
        <v>0</v>
      </c>
      <c r="M44" s="158">
        <v>232</v>
      </c>
      <c r="N44" s="158">
        <f t="shared" si="4"/>
        <v>50.11200000000001</v>
      </c>
      <c r="O44" s="158">
        <v>35.2</v>
      </c>
      <c r="P44" s="158">
        <f t="shared" si="5"/>
        <v>13.305600000000002</v>
      </c>
      <c r="Q44" s="158"/>
      <c r="R44" s="158"/>
      <c r="S44" s="88">
        <f t="shared" si="6"/>
        <v>0</v>
      </c>
      <c r="T44" s="13">
        <f t="shared" si="7"/>
        <v>63.41760000000001</v>
      </c>
      <c r="U44" s="13"/>
      <c r="V44" s="14">
        <v>1</v>
      </c>
      <c r="W44" s="13"/>
      <c r="X44" s="14"/>
    </row>
    <row r="45" spans="1:24" ht="14.25">
      <c r="A45" s="152">
        <v>38</v>
      </c>
      <c r="B45" s="159" t="s">
        <v>69</v>
      </c>
      <c r="C45" s="160"/>
      <c r="D45" s="160"/>
      <c r="E45" s="158"/>
      <c r="F45" s="158">
        <f t="shared" si="0"/>
        <v>0</v>
      </c>
      <c r="G45" s="160"/>
      <c r="H45" s="158">
        <f t="shared" si="1"/>
        <v>0</v>
      </c>
      <c r="I45" s="158">
        <f t="shared" si="2"/>
        <v>0</v>
      </c>
      <c r="J45" s="158">
        <v>1329</v>
      </c>
      <c r="K45" s="158">
        <v>140</v>
      </c>
      <c r="L45" s="158">
        <f t="shared" si="3"/>
        <v>190.3824</v>
      </c>
      <c r="M45" s="158">
        <v>966.2</v>
      </c>
      <c r="N45" s="158">
        <f t="shared" si="4"/>
        <v>208.69920000000005</v>
      </c>
      <c r="O45" s="158">
        <v>159</v>
      </c>
      <c r="P45" s="158">
        <f t="shared" si="5"/>
        <v>60.102000000000004</v>
      </c>
      <c r="Q45" s="158"/>
      <c r="R45" s="158"/>
      <c r="S45" s="88">
        <f t="shared" si="6"/>
        <v>0</v>
      </c>
      <c r="T45" s="13">
        <f t="shared" si="7"/>
        <v>459.18360000000007</v>
      </c>
      <c r="U45" s="13"/>
      <c r="V45" s="14">
        <v>1</v>
      </c>
      <c r="W45" s="13"/>
      <c r="X45" s="14"/>
    </row>
    <row r="46" spans="1:24" ht="14.25">
      <c r="A46" s="152">
        <v>39</v>
      </c>
      <c r="B46" s="159" t="s">
        <v>70</v>
      </c>
      <c r="C46" s="160"/>
      <c r="D46" s="160"/>
      <c r="E46" s="158"/>
      <c r="F46" s="158">
        <f t="shared" si="0"/>
        <v>0</v>
      </c>
      <c r="G46" s="160"/>
      <c r="H46" s="158">
        <f t="shared" si="1"/>
        <v>0</v>
      </c>
      <c r="I46" s="158">
        <f t="shared" si="2"/>
        <v>0</v>
      </c>
      <c r="J46" s="158">
        <v>92.3</v>
      </c>
      <c r="K46" s="158">
        <v>78.2</v>
      </c>
      <c r="L46" s="158">
        <f t="shared" si="3"/>
        <v>22.096799999999998</v>
      </c>
      <c r="M46" s="158"/>
      <c r="N46" s="158">
        <f t="shared" si="4"/>
        <v>0</v>
      </c>
      <c r="O46" s="158"/>
      <c r="P46" s="158">
        <f t="shared" si="5"/>
        <v>0</v>
      </c>
      <c r="Q46" s="158"/>
      <c r="R46" s="158">
        <v>3.5</v>
      </c>
      <c r="S46" s="88">
        <f t="shared" si="6"/>
        <v>0.7560000000000001</v>
      </c>
      <c r="T46" s="13">
        <f t="shared" si="7"/>
        <v>22.8528</v>
      </c>
      <c r="U46" s="13"/>
      <c r="V46" s="14"/>
      <c r="W46" s="13"/>
      <c r="X46" s="14"/>
    </row>
    <row r="47" spans="1:24" ht="14.25">
      <c r="A47" s="152">
        <v>40</v>
      </c>
      <c r="B47" s="159" t="s">
        <v>71</v>
      </c>
      <c r="C47" s="160"/>
      <c r="D47" s="160"/>
      <c r="E47" s="158"/>
      <c r="F47" s="158">
        <f t="shared" si="0"/>
        <v>0</v>
      </c>
      <c r="G47" s="160"/>
      <c r="H47" s="158">
        <f t="shared" si="1"/>
        <v>0</v>
      </c>
      <c r="I47" s="158">
        <f t="shared" si="2"/>
        <v>0</v>
      </c>
      <c r="J47" s="158"/>
      <c r="K47" s="158"/>
      <c r="L47" s="158">
        <f t="shared" si="3"/>
        <v>0</v>
      </c>
      <c r="M47" s="158">
        <v>121</v>
      </c>
      <c r="N47" s="158">
        <f t="shared" si="4"/>
        <v>26.136000000000003</v>
      </c>
      <c r="O47" s="158"/>
      <c r="P47" s="158">
        <f t="shared" si="5"/>
        <v>0</v>
      </c>
      <c r="Q47" s="158"/>
      <c r="R47" s="158"/>
      <c r="S47" s="88">
        <f t="shared" si="6"/>
        <v>0</v>
      </c>
      <c r="T47" s="13">
        <f t="shared" si="7"/>
        <v>26.136000000000003</v>
      </c>
      <c r="U47" s="13"/>
      <c r="V47" s="14"/>
      <c r="W47" s="13"/>
      <c r="X47" s="14"/>
    </row>
    <row r="48" spans="1:24" ht="14.25">
      <c r="A48" s="152">
        <v>41</v>
      </c>
      <c r="B48" s="159" t="s">
        <v>72</v>
      </c>
      <c r="C48" s="160"/>
      <c r="D48" s="160"/>
      <c r="E48" s="158"/>
      <c r="F48" s="158">
        <f t="shared" si="0"/>
        <v>0</v>
      </c>
      <c r="G48" s="160"/>
      <c r="H48" s="158">
        <f t="shared" si="1"/>
        <v>0</v>
      </c>
      <c r="I48" s="158">
        <f t="shared" si="2"/>
        <v>0</v>
      </c>
      <c r="J48" s="158">
        <v>120</v>
      </c>
      <c r="K48" s="158"/>
      <c r="L48" s="158">
        <f t="shared" si="3"/>
        <v>15.552</v>
      </c>
      <c r="M48" s="158">
        <v>76</v>
      </c>
      <c r="N48" s="158">
        <f t="shared" si="4"/>
        <v>16.416</v>
      </c>
      <c r="O48" s="158"/>
      <c r="P48" s="158">
        <f t="shared" si="5"/>
        <v>0</v>
      </c>
      <c r="Q48" s="158"/>
      <c r="R48" s="158"/>
      <c r="S48" s="88">
        <f t="shared" si="6"/>
        <v>0</v>
      </c>
      <c r="T48" s="13">
        <f t="shared" si="7"/>
        <v>31.968</v>
      </c>
      <c r="U48" s="13"/>
      <c r="V48" s="14"/>
      <c r="W48" s="13"/>
      <c r="X48" s="14"/>
    </row>
    <row r="49" spans="1:24" ht="14.25">
      <c r="A49" s="152">
        <v>42</v>
      </c>
      <c r="B49" s="159" t="s">
        <v>73</v>
      </c>
      <c r="C49" s="160"/>
      <c r="D49" s="160"/>
      <c r="E49" s="158"/>
      <c r="F49" s="158">
        <f t="shared" si="0"/>
        <v>0</v>
      </c>
      <c r="G49" s="160"/>
      <c r="H49" s="158">
        <f t="shared" si="1"/>
        <v>0</v>
      </c>
      <c r="I49" s="158">
        <f t="shared" si="2"/>
        <v>0</v>
      </c>
      <c r="J49" s="158"/>
      <c r="K49" s="158"/>
      <c r="L49" s="158">
        <f t="shared" si="3"/>
        <v>0</v>
      </c>
      <c r="M49" s="158">
        <v>159</v>
      </c>
      <c r="N49" s="158">
        <f t="shared" si="4"/>
        <v>34.344</v>
      </c>
      <c r="O49" s="158"/>
      <c r="P49" s="158">
        <f t="shared" si="5"/>
        <v>0</v>
      </c>
      <c r="Q49" s="158"/>
      <c r="R49" s="158"/>
      <c r="S49" s="88">
        <f t="shared" si="6"/>
        <v>0</v>
      </c>
      <c r="T49" s="13">
        <f t="shared" si="7"/>
        <v>34.344</v>
      </c>
      <c r="U49" s="13"/>
      <c r="V49" s="14"/>
      <c r="W49" s="13"/>
      <c r="X49" s="14"/>
    </row>
    <row r="50" spans="1:24" ht="14.25">
      <c r="A50" s="152">
        <v>43</v>
      </c>
      <c r="B50" s="159" t="s">
        <v>74</v>
      </c>
      <c r="C50" s="160"/>
      <c r="D50" s="160"/>
      <c r="E50" s="158"/>
      <c r="F50" s="158">
        <f t="shared" si="0"/>
        <v>0</v>
      </c>
      <c r="G50" s="160"/>
      <c r="H50" s="158">
        <f t="shared" si="1"/>
        <v>0</v>
      </c>
      <c r="I50" s="158">
        <f t="shared" si="2"/>
        <v>0</v>
      </c>
      <c r="J50" s="158"/>
      <c r="K50" s="158"/>
      <c r="L50" s="158">
        <f t="shared" si="3"/>
        <v>0</v>
      </c>
      <c r="M50" s="158">
        <v>0</v>
      </c>
      <c r="N50" s="158">
        <f t="shared" si="4"/>
        <v>0</v>
      </c>
      <c r="O50" s="158"/>
      <c r="P50" s="158">
        <f t="shared" si="5"/>
        <v>0</v>
      </c>
      <c r="Q50" s="158"/>
      <c r="R50" s="158"/>
      <c r="S50" s="88">
        <f t="shared" si="6"/>
        <v>0</v>
      </c>
      <c r="T50" s="13">
        <f t="shared" si="7"/>
        <v>0</v>
      </c>
      <c r="U50" s="13"/>
      <c r="V50" s="14"/>
      <c r="W50" s="13"/>
      <c r="X50" s="14"/>
    </row>
    <row r="51" spans="1:24" ht="14.25">
      <c r="A51" s="152">
        <v>44</v>
      </c>
      <c r="B51" s="159" t="s">
        <v>75</v>
      </c>
      <c r="C51" s="160"/>
      <c r="D51" s="160"/>
      <c r="E51" s="158"/>
      <c r="F51" s="158">
        <f t="shared" si="0"/>
        <v>0</v>
      </c>
      <c r="G51" s="160"/>
      <c r="H51" s="158">
        <f t="shared" si="1"/>
        <v>0</v>
      </c>
      <c r="I51" s="158">
        <f t="shared" si="2"/>
        <v>0</v>
      </c>
      <c r="J51" s="158"/>
      <c r="K51" s="158"/>
      <c r="L51" s="158">
        <f t="shared" si="3"/>
        <v>0</v>
      </c>
      <c r="M51" s="158">
        <v>198</v>
      </c>
      <c r="N51" s="158">
        <f t="shared" si="4"/>
        <v>42.76800000000001</v>
      </c>
      <c r="O51" s="158"/>
      <c r="P51" s="158">
        <f t="shared" si="5"/>
        <v>0</v>
      </c>
      <c r="Q51" s="158"/>
      <c r="R51" s="158"/>
      <c r="S51" s="88">
        <f t="shared" si="6"/>
        <v>0</v>
      </c>
      <c r="T51" s="13">
        <f t="shared" si="7"/>
        <v>42.76800000000001</v>
      </c>
      <c r="U51" s="13"/>
      <c r="V51" s="14"/>
      <c r="W51" s="13"/>
      <c r="X51" s="14"/>
    </row>
    <row r="52" spans="1:24" ht="14.25">
      <c r="A52" s="152">
        <v>45</v>
      </c>
      <c r="B52" s="159" t="s">
        <v>250</v>
      </c>
      <c r="C52" s="160"/>
      <c r="D52" s="160"/>
      <c r="E52" s="158"/>
      <c r="F52" s="158">
        <f t="shared" si="0"/>
        <v>0</v>
      </c>
      <c r="G52" s="160"/>
      <c r="H52" s="158">
        <f t="shared" si="1"/>
        <v>0</v>
      </c>
      <c r="I52" s="158">
        <f t="shared" si="2"/>
        <v>0</v>
      </c>
      <c r="J52" s="158"/>
      <c r="K52" s="158"/>
      <c r="L52" s="158">
        <f t="shared" si="3"/>
        <v>0</v>
      </c>
      <c r="M52" s="158">
        <v>198.2</v>
      </c>
      <c r="N52" s="158">
        <f t="shared" si="4"/>
        <v>42.8112</v>
      </c>
      <c r="O52" s="158"/>
      <c r="P52" s="158">
        <f t="shared" si="5"/>
        <v>0</v>
      </c>
      <c r="Q52" s="158"/>
      <c r="R52" s="158"/>
      <c r="S52" s="88">
        <f t="shared" si="6"/>
        <v>0</v>
      </c>
      <c r="T52" s="13">
        <f t="shared" si="7"/>
        <v>42.8112</v>
      </c>
      <c r="U52" s="13"/>
      <c r="V52" s="14"/>
      <c r="W52" s="13"/>
      <c r="X52" s="14"/>
    </row>
    <row r="53" spans="1:24" ht="14.25">
      <c r="A53" s="152">
        <v>46</v>
      </c>
      <c r="B53" s="159" t="s">
        <v>76</v>
      </c>
      <c r="C53" s="160"/>
      <c r="D53" s="160"/>
      <c r="E53" s="158"/>
      <c r="F53" s="158">
        <f t="shared" si="0"/>
        <v>0</v>
      </c>
      <c r="G53" s="160"/>
      <c r="H53" s="158">
        <f t="shared" si="1"/>
        <v>0</v>
      </c>
      <c r="I53" s="158">
        <f t="shared" si="2"/>
        <v>0</v>
      </c>
      <c r="J53" s="158">
        <v>50.3</v>
      </c>
      <c r="K53" s="158"/>
      <c r="L53" s="158">
        <f t="shared" si="3"/>
        <v>6.518879999999999</v>
      </c>
      <c r="M53" s="158">
        <v>199.2</v>
      </c>
      <c r="N53" s="158">
        <f t="shared" si="4"/>
        <v>43.0272</v>
      </c>
      <c r="O53" s="158"/>
      <c r="P53" s="158">
        <f t="shared" si="5"/>
        <v>0</v>
      </c>
      <c r="Q53" s="158"/>
      <c r="R53" s="158"/>
      <c r="S53" s="88">
        <f t="shared" si="6"/>
        <v>0</v>
      </c>
      <c r="T53" s="13">
        <f t="shared" si="7"/>
        <v>49.54608</v>
      </c>
      <c r="U53" s="13"/>
      <c r="V53" s="14"/>
      <c r="W53" s="13"/>
      <c r="X53" s="14"/>
    </row>
    <row r="54" spans="1:24" ht="14.25">
      <c r="A54" s="152">
        <v>47</v>
      </c>
      <c r="B54" s="159" t="s">
        <v>77</v>
      </c>
      <c r="C54" s="160"/>
      <c r="D54" s="160"/>
      <c r="E54" s="158"/>
      <c r="F54" s="158">
        <f t="shared" si="0"/>
        <v>0</v>
      </c>
      <c r="G54" s="160"/>
      <c r="H54" s="158">
        <f t="shared" si="1"/>
        <v>0</v>
      </c>
      <c r="I54" s="158">
        <f t="shared" si="2"/>
        <v>0</v>
      </c>
      <c r="J54" s="158">
        <v>48.5</v>
      </c>
      <c r="K54" s="158"/>
      <c r="L54" s="158">
        <f t="shared" si="3"/>
        <v>6.2856</v>
      </c>
      <c r="M54" s="158">
        <v>257.1</v>
      </c>
      <c r="N54" s="158">
        <f t="shared" si="4"/>
        <v>55.533600000000014</v>
      </c>
      <c r="O54" s="158"/>
      <c r="P54" s="158">
        <f t="shared" si="5"/>
        <v>0</v>
      </c>
      <c r="Q54" s="158"/>
      <c r="R54" s="158"/>
      <c r="S54" s="88">
        <f t="shared" si="6"/>
        <v>0</v>
      </c>
      <c r="T54" s="13">
        <f t="shared" si="7"/>
        <v>61.819200000000016</v>
      </c>
      <c r="U54" s="13"/>
      <c r="V54" s="14"/>
      <c r="W54" s="13"/>
      <c r="X54" s="14"/>
    </row>
    <row r="55" spans="1:24" ht="14.25">
      <c r="A55" s="152">
        <v>48</v>
      </c>
      <c r="B55" s="159" t="s">
        <v>78</v>
      </c>
      <c r="C55" s="160"/>
      <c r="D55" s="160"/>
      <c r="E55" s="158"/>
      <c r="F55" s="158">
        <f t="shared" si="0"/>
        <v>0</v>
      </c>
      <c r="G55" s="160"/>
      <c r="H55" s="158">
        <f t="shared" si="1"/>
        <v>0</v>
      </c>
      <c r="I55" s="158">
        <f t="shared" si="2"/>
        <v>0</v>
      </c>
      <c r="J55" s="158">
        <v>40.3</v>
      </c>
      <c r="K55" s="158"/>
      <c r="L55" s="158">
        <f t="shared" si="3"/>
        <v>5.222879999999999</v>
      </c>
      <c r="M55" s="158">
        <v>230.5</v>
      </c>
      <c r="N55" s="158">
        <f t="shared" si="4"/>
        <v>49.788000000000004</v>
      </c>
      <c r="O55" s="158"/>
      <c r="P55" s="158">
        <f t="shared" si="5"/>
        <v>0</v>
      </c>
      <c r="Q55" s="158"/>
      <c r="R55" s="158"/>
      <c r="S55" s="88">
        <f t="shared" si="6"/>
        <v>0</v>
      </c>
      <c r="T55" s="13">
        <f t="shared" si="7"/>
        <v>55.01088</v>
      </c>
      <c r="U55" s="13"/>
      <c r="V55" s="14"/>
      <c r="W55" s="13"/>
      <c r="X55" s="14"/>
    </row>
    <row r="56" spans="1:24" ht="14.25">
      <c r="A56" s="152">
        <v>49</v>
      </c>
      <c r="B56" s="159" t="s">
        <v>79</v>
      </c>
      <c r="C56" s="160"/>
      <c r="D56" s="160"/>
      <c r="E56" s="158"/>
      <c r="F56" s="158">
        <f t="shared" si="0"/>
        <v>0</v>
      </c>
      <c r="G56" s="160"/>
      <c r="H56" s="158">
        <f t="shared" si="1"/>
        <v>0</v>
      </c>
      <c r="I56" s="158">
        <f t="shared" si="2"/>
        <v>0</v>
      </c>
      <c r="J56" s="158">
        <v>50.3</v>
      </c>
      <c r="K56" s="158"/>
      <c r="L56" s="158">
        <f t="shared" si="3"/>
        <v>6.518879999999999</v>
      </c>
      <c r="M56" s="158">
        <v>274.1</v>
      </c>
      <c r="N56" s="158">
        <f t="shared" si="4"/>
        <v>59.20560000000001</v>
      </c>
      <c r="O56" s="158"/>
      <c r="P56" s="158">
        <f t="shared" si="5"/>
        <v>0</v>
      </c>
      <c r="Q56" s="158"/>
      <c r="R56" s="158"/>
      <c r="S56" s="88">
        <f t="shared" si="6"/>
        <v>0</v>
      </c>
      <c r="T56" s="13">
        <f t="shared" si="7"/>
        <v>65.72448000000001</v>
      </c>
      <c r="U56" s="13"/>
      <c r="V56" s="14">
        <v>1</v>
      </c>
      <c r="W56" s="13"/>
      <c r="X56" s="14"/>
    </row>
    <row r="57" spans="1:24" ht="14.25">
      <c r="A57" s="152">
        <v>50</v>
      </c>
      <c r="B57" s="159" t="s">
        <v>80</v>
      </c>
      <c r="C57" s="160"/>
      <c r="D57" s="160"/>
      <c r="E57" s="158"/>
      <c r="F57" s="158">
        <f t="shared" si="0"/>
        <v>0</v>
      </c>
      <c r="G57" s="160"/>
      <c r="H57" s="158">
        <f t="shared" si="1"/>
        <v>0</v>
      </c>
      <c r="I57" s="158">
        <f t="shared" si="2"/>
        <v>0</v>
      </c>
      <c r="J57" s="158"/>
      <c r="K57" s="158"/>
      <c r="L57" s="158">
        <f t="shared" si="3"/>
        <v>0</v>
      </c>
      <c r="M57" s="158">
        <v>477.1</v>
      </c>
      <c r="N57" s="158">
        <f t="shared" si="4"/>
        <v>103.05360000000002</v>
      </c>
      <c r="O57" s="158"/>
      <c r="P57" s="158">
        <f t="shared" si="5"/>
        <v>0</v>
      </c>
      <c r="Q57" s="158"/>
      <c r="R57" s="158"/>
      <c r="S57" s="88">
        <f t="shared" si="6"/>
        <v>0</v>
      </c>
      <c r="T57" s="13">
        <f t="shared" si="7"/>
        <v>103.05360000000002</v>
      </c>
      <c r="U57" s="13"/>
      <c r="V57" s="14"/>
      <c r="W57" s="13"/>
      <c r="X57" s="14"/>
    </row>
    <row r="58" spans="1:24" ht="14.25">
      <c r="A58" s="152">
        <v>51</v>
      </c>
      <c r="B58" s="159" t="s">
        <v>81</v>
      </c>
      <c r="C58" s="160"/>
      <c r="D58" s="160"/>
      <c r="E58" s="158"/>
      <c r="F58" s="158">
        <f t="shared" si="0"/>
        <v>0</v>
      </c>
      <c r="G58" s="160"/>
      <c r="H58" s="158">
        <f t="shared" si="1"/>
        <v>0</v>
      </c>
      <c r="I58" s="158">
        <f t="shared" si="2"/>
        <v>0</v>
      </c>
      <c r="J58" s="158"/>
      <c r="K58" s="158"/>
      <c r="L58" s="158">
        <f t="shared" si="3"/>
        <v>0</v>
      </c>
      <c r="M58" s="158">
        <v>345</v>
      </c>
      <c r="N58" s="158">
        <f t="shared" si="4"/>
        <v>74.52000000000001</v>
      </c>
      <c r="O58" s="158"/>
      <c r="P58" s="158">
        <f t="shared" si="5"/>
        <v>0</v>
      </c>
      <c r="Q58" s="158"/>
      <c r="R58" s="158"/>
      <c r="S58" s="88">
        <f t="shared" si="6"/>
        <v>0</v>
      </c>
      <c r="T58" s="13">
        <f t="shared" si="7"/>
        <v>74.52000000000001</v>
      </c>
      <c r="U58" s="13"/>
      <c r="V58" s="14"/>
      <c r="W58" s="13"/>
      <c r="X58" s="14"/>
    </row>
    <row r="59" spans="1:24" ht="14.25">
      <c r="A59" s="152">
        <v>52</v>
      </c>
      <c r="B59" s="159" t="s">
        <v>82</v>
      </c>
      <c r="C59" s="160"/>
      <c r="D59" s="160"/>
      <c r="E59" s="158"/>
      <c r="F59" s="158">
        <f t="shared" si="0"/>
        <v>0</v>
      </c>
      <c r="G59" s="160"/>
      <c r="H59" s="158">
        <f t="shared" si="1"/>
        <v>0</v>
      </c>
      <c r="I59" s="158">
        <f t="shared" si="2"/>
        <v>0</v>
      </c>
      <c r="J59" s="158"/>
      <c r="K59" s="158"/>
      <c r="L59" s="158">
        <f t="shared" si="3"/>
        <v>0</v>
      </c>
      <c r="M59" s="158">
        <v>510.9</v>
      </c>
      <c r="N59" s="158">
        <f t="shared" si="4"/>
        <v>110.35440000000001</v>
      </c>
      <c r="O59" s="158"/>
      <c r="P59" s="158">
        <f t="shared" si="5"/>
        <v>0</v>
      </c>
      <c r="Q59" s="158"/>
      <c r="R59" s="158"/>
      <c r="S59" s="88">
        <f t="shared" si="6"/>
        <v>0</v>
      </c>
      <c r="T59" s="13">
        <f t="shared" si="7"/>
        <v>110.35440000000001</v>
      </c>
      <c r="U59" s="13"/>
      <c r="V59" s="14"/>
      <c r="W59" s="13"/>
      <c r="X59" s="14"/>
    </row>
    <row r="60" spans="1:24" ht="14.25">
      <c r="A60" s="152">
        <v>53</v>
      </c>
      <c r="B60" s="159" t="s">
        <v>83</v>
      </c>
      <c r="C60" s="160"/>
      <c r="D60" s="160"/>
      <c r="E60" s="158"/>
      <c r="F60" s="158">
        <f t="shared" si="0"/>
        <v>0</v>
      </c>
      <c r="G60" s="160"/>
      <c r="H60" s="158">
        <f t="shared" si="1"/>
        <v>0</v>
      </c>
      <c r="I60" s="158">
        <f t="shared" si="2"/>
        <v>0</v>
      </c>
      <c r="J60" s="158">
        <v>34</v>
      </c>
      <c r="K60" s="158"/>
      <c r="L60" s="158">
        <f t="shared" si="3"/>
        <v>4.4064</v>
      </c>
      <c r="M60" s="158">
        <v>209.9</v>
      </c>
      <c r="N60" s="158">
        <f t="shared" si="4"/>
        <v>45.33840000000001</v>
      </c>
      <c r="O60" s="158"/>
      <c r="P60" s="158">
        <f t="shared" si="5"/>
        <v>0</v>
      </c>
      <c r="Q60" s="158"/>
      <c r="R60" s="158"/>
      <c r="S60" s="88">
        <f t="shared" si="6"/>
        <v>0</v>
      </c>
      <c r="T60" s="13">
        <f t="shared" si="7"/>
        <v>49.744800000000005</v>
      </c>
      <c r="U60" s="13"/>
      <c r="V60" s="14"/>
      <c r="W60" s="13"/>
      <c r="X60" s="14"/>
    </row>
    <row r="61" spans="1:24" ht="14.25">
      <c r="A61" s="152">
        <v>54</v>
      </c>
      <c r="B61" s="159" t="s">
        <v>84</v>
      </c>
      <c r="C61" s="160"/>
      <c r="D61" s="160"/>
      <c r="E61" s="158"/>
      <c r="F61" s="158">
        <f t="shared" si="0"/>
        <v>0</v>
      </c>
      <c r="G61" s="160"/>
      <c r="H61" s="158">
        <f t="shared" si="1"/>
        <v>0</v>
      </c>
      <c r="I61" s="158">
        <f t="shared" si="2"/>
        <v>0</v>
      </c>
      <c r="J61" s="158">
        <v>52</v>
      </c>
      <c r="K61" s="158"/>
      <c r="L61" s="158">
        <f t="shared" si="3"/>
        <v>6.739199999999999</v>
      </c>
      <c r="M61" s="158">
        <v>268.6</v>
      </c>
      <c r="N61" s="158">
        <f t="shared" si="4"/>
        <v>58.01760000000001</v>
      </c>
      <c r="O61" s="158"/>
      <c r="P61" s="158">
        <f t="shared" si="5"/>
        <v>0</v>
      </c>
      <c r="Q61" s="158"/>
      <c r="R61" s="158"/>
      <c r="S61" s="88">
        <f t="shared" si="6"/>
        <v>0</v>
      </c>
      <c r="T61" s="13">
        <f t="shared" si="7"/>
        <v>64.75680000000001</v>
      </c>
      <c r="U61" s="13"/>
      <c r="V61" s="14"/>
      <c r="W61" s="13"/>
      <c r="X61" s="14"/>
    </row>
    <row r="62" spans="1:24" ht="14.25">
      <c r="A62" s="152">
        <v>55</v>
      </c>
      <c r="B62" s="159" t="s">
        <v>85</v>
      </c>
      <c r="C62" s="160"/>
      <c r="D62" s="160"/>
      <c r="E62" s="158"/>
      <c r="F62" s="158">
        <f t="shared" si="0"/>
        <v>0</v>
      </c>
      <c r="G62" s="160"/>
      <c r="H62" s="158">
        <f t="shared" si="1"/>
        <v>0</v>
      </c>
      <c r="I62" s="158">
        <f t="shared" si="2"/>
        <v>0</v>
      </c>
      <c r="J62" s="158">
        <v>52.9</v>
      </c>
      <c r="K62" s="158"/>
      <c r="L62" s="158">
        <f t="shared" si="3"/>
        <v>6.85584</v>
      </c>
      <c r="M62" s="158">
        <v>199.7</v>
      </c>
      <c r="N62" s="158">
        <f t="shared" si="4"/>
        <v>43.135200000000005</v>
      </c>
      <c r="O62" s="158"/>
      <c r="P62" s="158">
        <f t="shared" si="5"/>
        <v>0</v>
      </c>
      <c r="Q62" s="158"/>
      <c r="R62" s="158">
        <v>7.75</v>
      </c>
      <c r="S62" s="88">
        <f t="shared" si="6"/>
        <v>1.6740000000000002</v>
      </c>
      <c r="T62" s="13">
        <f t="shared" si="7"/>
        <v>51.665040000000005</v>
      </c>
      <c r="U62" s="13"/>
      <c r="V62" s="14"/>
      <c r="W62" s="13"/>
      <c r="X62" s="14"/>
    </row>
    <row r="63" spans="1:24" ht="14.25">
      <c r="A63" s="152">
        <v>56</v>
      </c>
      <c r="B63" s="159" t="s">
        <v>86</v>
      </c>
      <c r="C63" s="160"/>
      <c r="D63" s="160"/>
      <c r="E63" s="158"/>
      <c r="F63" s="158">
        <f t="shared" si="0"/>
        <v>0</v>
      </c>
      <c r="G63" s="160"/>
      <c r="H63" s="158">
        <f t="shared" si="1"/>
        <v>0</v>
      </c>
      <c r="I63" s="158">
        <f t="shared" si="2"/>
        <v>0</v>
      </c>
      <c r="J63" s="158"/>
      <c r="K63" s="158"/>
      <c r="L63" s="158">
        <f t="shared" si="3"/>
        <v>0</v>
      </c>
      <c r="M63" s="158">
        <v>272</v>
      </c>
      <c r="N63" s="158">
        <f t="shared" si="4"/>
        <v>58.75200000000001</v>
      </c>
      <c r="O63" s="158"/>
      <c r="P63" s="158">
        <f t="shared" si="5"/>
        <v>0</v>
      </c>
      <c r="Q63" s="172"/>
      <c r="R63" s="158">
        <v>12.23</v>
      </c>
      <c r="S63" s="88">
        <f t="shared" si="6"/>
        <v>2.6416800000000005</v>
      </c>
      <c r="T63" s="13">
        <f t="shared" si="7"/>
        <v>61.39368000000001</v>
      </c>
      <c r="U63" s="13"/>
      <c r="V63" s="14"/>
      <c r="W63" s="13"/>
      <c r="X63" s="14"/>
    </row>
    <row r="64" spans="1:24" ht="14.25">
      <c r="A64" s="152">
        <v>57</v>
      </c>
      <c r="B64" s="159" t="s">
        <v>87</v>
      </c>
      <c r="C64" s="160">
        <v>20</v>
      </c>
      <c r="D64" s="160"/>
      <c r="E64" s="158"/>
      <c r="F64" s="158">
        <f t="shared" si="0"/>
        <v>0.984</v>
      </c>
      <c r="G64" s="160">
        <v>26</v>
      </c>
      <c r="H64" s="158">
        <f t="shared" si="1"/>
        <v>28.4622</v>
      </c>
      <c r="I64" s="158">
        <f t="shared" si="2"/>
        <v>29.446199999999997</v>
      </c>
      <c r="J64" s="158"/>
      <c r="K64" s="158"/>
      <c r="L64" s="158">
        <f t="shared" si="3"/>
        <v>0</v>
      </c>
      <c r="M64" s="158"/>
      <c r="N64" s="158">
        <f t="shared" si="4"/>
        <v>0</v>
      </c>
      <c r="O64" s="158"/>
      <c r="P64" s="158">
        <f t="shared" si="5"/>
        <v>0</v>
      </c>
      <c r="Q64" s="158"/>
      <c r="R64" s="158"/>
      <c r="S64" s="88">
        <f t="shared" si="6"/>
        <v>0</v>
      </c>
      <c r="T64" s="13">
        <f t="shared" si="7"/>
        <v>0</v>
      </c>
      <c r="U64" s="13"/>
      <c r="V64" s="14"/>
      <c r="W64" s="13"/>
      <c r="X64" s="14"/>
    </row>
    <row r="65" spans="1:24" ht="14.25">
      <c r="A65" s="152">
        <v>58</v>
      </c>
      <c r="B65" s="159" t="s">
        <v>251</v>
      </c>
      <c r="C65" s="160">
        <v>42</v>
      </c>
      <c r="D65" s="160">
        <v>22</v>
      </c>
      <c r="E65" s="158"/>
      <c r="F65" s="158">
        <f t="shared" si="0"/>
        <v>2.0664000000000002</v>
      </c>
      <c r="G65" s="160">
        <v>83</v>
      </c>
      <c r="H65" s="158">
        <f t="shared" si="1"/>
        <v>90.8601</v>
      </c>
      <c r="I65" s="158">
        <f t="shared" si="2"/>
        <v>92.9265</v>
      </c>
      <c r="J65" s="158"/>
      <c r="K65" s="158"/>
      <c r="L65" s="158">
        <f t="shared" si="3"/>
        <v>0</v>
      </c>
      <c r="M65" s="158"/>
      <c r="N65" s="158">
        <f t="shared" si="4"/>
        <v>0</v>
      </c>
      <c r="O65" s="158"/>
      <c r="P65" s="158">
        <f t="shared" si="5"/>
        <v>0</v>
      </c>
      <c r="Q65" s="158"/>
      <c r="R65" s="158"/>
      <c r="S65" s="88">
        <f t="shared" si="6"/>
        <v>0</v>
      </c>
      <c r="T65" s="13">
        <f t="shared" si="7"/>
        <v>0</v>
      </c>
      <c r="U65" s="13"/>
      <c r="V65" s="14"/>
      <c r="W65" s="13"/>
      <c r="X65" s="14"/>
    </row>
    <row r="66" spans="1:24" ht="14.25">
      <c r="A66" s="152">
        <v>59</v>
      </c>
      <c r="B66" s="159" t="s">
        <v>88</v>
      </c>
      <c r="C66" s="160"/>
      <c r="D66" s="160"/>
      <c r="E66" s="158"/>
      <c r="F66" s="158">
        <f t="shared" si="0"/>
        <v>0</v>
      </c>
      <c r="G66" s="160"/>
      <c r="H66" s="158">
        <f t="shared" si="1"/>
        <v>0</v>
      </c>
      <c r="I66" s="158">
        <f t="shared" si="2"/>
        <v>0</v>
      </c>
      <c r="J66" s="158"/>
      <c r="K66" s="158"/>
      <c r="L66" s="158">
        <f t="shared" si="3"/>
        <v>0</v>
      </c>
      <c r="M66" s="158">
        <v>446</v>
      </c>
      <c r="N66" s="158">
        <f t="shared" si="4"/>
        <v>96.33600000000001</v>
      </c>
      <c r="O66" s="158"/>
      <c r="P66" s="158">
        <f t="shared" si="5"/>
        <v>0</v>
      </c>
      <c r="Q66" s="158"/>
      <c r="R66" s="158">
        <v>12.26</v>
      </c>
      <c r="S66" s="88">
        <f t="shared" si="6"/>
        <v>2.6481600000000003</v>
      </c>
      <c r="T66" s="13">
        <f t="shared" si="7"/>
        <v>98.98416000000002</v>
      </c>
      <c r="U66" s="13"/>
      <c r="V66" s="14"/>
      <c r="W66" s="13"/>
      <c r="X66" s="14"/>
    </row>
    <row r="67" spans="1:24" ht="14.25">
      <c r="A67" s="152">
        <v>60</v>
      </c>
      <c r="B67" s="159" t="s">
        <v>89</v>
      </c>
      <c r="C67" s="160"/>
      <c r="D67" s="160"/>
      <c r="E67" s="158"/>
      <c r="F67" s="158">
        <f t="shared" si="0"/>
        <v>0</v>
      </c>
      <c r="G67" s="160"/>
      <c r="H67" s="158">
        <f t="shared" si="1"/>
        <v>0</v>
      </c>
      <c r="I67" s="158">
        <f t="shared" si="2"/>
        <v>0</v>
      </c>
      <c r="J67" s="158"/>
      <c r="K67" s="158"/>
      <c r="L67" s="158">
        <f t="shared" si="3"/>
        <v>0</v>
      </c>
      <c r="M67" s="158">
        <v>66</v>
      </c>
      <c r="N67" s="158">
        <f t="shared" si="4"/>
        <v>14.256000000000002</v>
      </c>
      <c r="O67" s="158"/>
      <c r="P67" s="158">
        <f t="shared" si="5"/>
        <v>0</v>
      </c>
      <c r="Q67" s="158"/>
      <c r="R67" s="158"/>
      <c r="S67" s="88">
        <f t="shared" si="6"/>
        <v>0</v>
      </c>
      <c r="T67" s="13">
        <f t="shared" si="7"/>
        <v>14.256000000000002</v>
      </c>
      <c r="U67" s="13"/>
      <c r="V67" s="14"/>
      <c r="W67" s="13"/>
      <c r="X67" s="14"/>
    </row>
    <row r="68" spans="1:24" ht="14.25">
      <c r="A68" s="152">
        <v>61</v>
      </c>
      <c r="B68" s="159" t="s">
        <v>90</v>
      </c>
      <c r="C68" s="160"/>
      <c r="D68" s="160"/>
      <c r="E68" s="158"/>
      <c r="F68" s="158">
        <f t="shared" si="0"/>
        <v>0</v>
      </c>
      <c r="G68" s="160"/>
      <c r="H68" s="158">
        <f t="shared" si="1"/>
        <v>0</v>
      </c>
      <c r="I68" s="158">
        <f t="shared" si="2"/>
        <v>0</v>
      </c>
      <c r="J68" s="158"/>
      <c r="K68" s="158"/>
      <c r="L68" s="158">
        <f t="shared" si="3"/>
        <v>0</v>
      </c>
      <c r="M68" s="158">
        <v>139</v>
      </c>
      <c r="N68" s="158">
        <f t="shared" si="4"/>
        <v>30.024000000000004</v>
      </c>
      <c r="O68" s="158"/>
      <c r="P68" s="158">
        <f t="shared" si="5"/>
        <v>0</v>
      </c>
      <c r="Q68" s="158"/>
      <c r="R68" s="158"/>
      <c r="S68" s="88">
        <f t="shared" si="6"/>
        <v>0</v>
      </c>
      <c r="T68" s="13">
        <f t="shared" si="7"/>
        <v>30.024000000000004</v>
      </c>
      <c r="U68" s="13"/>
      <c r="V68" s="14"/>
      <c r="W68" s="13"/>
      <c r="X68" s="14"/>
    </row>
    <row r="69" spans="1:24" ht="14.25">
      <c r="A69" s="152">
        <v>62</v>
      </c>
      <c r="B69" s="159" t="s">
        <v>91</v>
      </c>
      <c r="C69" s="160"/>
      <c r="D69" s="160"/>
      <c r="E69" s="158"/>
      <c r="F69" s="158">
        <f t="shared" si="0"/>
        <v>0</v>
      </c>
      <c r="G69" s="160"/>
      <c r="H69" s="158">
        <f t="shared" si="1"/>
        <v>0</v>
      </c>
      <c r="I69" s="158">
        <f t="shared" si="2"/>
        <v>0</v>
      </c>
      <c r="J69" s="158">
        <v>402</v>
      </c>
      <c r="K69" s="158">
        <v>11</v>
      </c>
      <c r="L69" s="158">
        <f t="shared" si="3"/>
        <v>53.5248</v>
      </c>
      <c r="M69" s="158">
        <v>360</v>
      </c>
      <c r="N69" s="158">
        <f t="shared" si="4"/>
        <v>77.76</v>
      </c>
      <c r="O69" s="158">
        <v>159.6</v>
      </c>
      <c r="P69" s="158">
        <f t="shared" si="5"/>
        <v>60.3288</v>
      </c>
      <c r="Q69" s="158"/>
      <c r="R69" s="158"/>
      <c r="S69" s="88">
        <f t="shared" si="6"/>
        <v>0</v>
      </c>
      <c r="T69" s="13">
        <f t="shared" si="7"/>
        <v>191.61360000000002</v>
      </c>
      <c r="U69" s="13"/>
      <c r="V69" s="14"/>
      <c r="W69" s="13"/>
      <c r="X69" s="14"/>
    </row>
    <row r="70" spans="1:24" ht="14.25">
      <c r="A70" s="152">
        <v>63</v>
      </c>
      <c r="B70" s="159" t="s">
        <v>92</v>
      </c>
      <c r="C70" s="160"/>
      <c r="D70" s="160"/>
      <c r="E70" s="158"/>
      <c r="F70" s="158">
        <f t="shared" si="0"/>
        <v>0</v>
      </c>
      <c r="G70" s="160"/>
      <c r="H70" s="158">
        <f t="shared" si="1"/>
        <v>0</v>
      </c>
      <c r="I70" s="158">
        <f t="shared" si="2"/>
        <v>0</v>
      </c>
      <c r="J70" s="158">
        <v>100</v>
      </c>
      <c r="K70" s="158"/>
      <c r="L70" s="158">
        <f t="shared" si="3"/>
        <v>12.959999999999999</v>
      </c>
      <c r="M70" s="158">
        <v>56.3</v>
      </c>
      <c r="N70" s="158">
        <f t="shared" si="4"/>
        <v>12.1608</v>
      </c>
      <c r="O70" s="158"/>
      <c r="P70" s="158">
        <f t="shared" si="5"/>
        <v>0</v>
      </c>
      <c r="Q70" s="158"/>
      <c r="R70" s="158"/>
      <c r="S70" s="88">
        <f t="shared" si="6"/>
        <v>0</v>
      </c>
      <c r="T70" s="13">
        <f t="shared" si="7"/>
        <v>25.1208</v>
      </c>
      <c r="U70" s="13"/>
      <c r="V70" s="14"/>
      <c r="W70" s="13"/>
      <c r="X70" s="14"/>
    </row>
    <row r="71" spans="1:24" ht="14.25">
      <c r="A71" s="152">
        <v>64</v>
      </c>
      <c r="B71" s="159" t="s">
        <v>93</v>
      </c>
      <c r="C71" s="160"/>
      <c r="D71" s="160"/>
      <c r="E71" s="158"/>
      <c r="F71" s="158">
        <f t="shared" si="0"/>
        <v>0</v>
      </c>
      <c r="G71" s="160"/>
      <c r="H71" s="158">
        <f t="shared" si="1"/>
        <v>0</v>
      </c>
      <c r="I71" s="158">
        <f t="shared" si="2"/>
        <v>0</v>
      </c>
      <c r="J71" s="158">
        <v>26.12</v>
      </c>
      <c r="K71" s="158"/>
      <c r="L71" s="158">
        <f t="shared" si="3"/>
        <v>3.385152</v>
      </c>
      <c r="M71" s="158">
        <v>125</v>
      </c>
      <c r="N71" s="158">
        <f t="shared" si="4"/>
        <v>27.000000000000004</v>
      </c>
      <c r="O71" s="158"/>
      <c r="P71" s="158">
        <f t="shared" si="5"/>
        <v>0</v>
      </c>
      <c r="Q71" s="158"/>
      <c r="R71" s="158"/>
      <c r="S71" s="88">
        <f t="shared" si="6"/>
        <v>0</v>
      </c>
      <c r="T71" s="13">
        <f t="shared" si="7"/>
        <v>30.385152000000005</v>
      </c>
      <c r="U71" s="13"/>
      <c r="V71" s="14"/>
      <c r="W71" s="13"/>
      <c r="X71" s="14"/>
    </row>
    <row r="72" spans="1:24" ht="14.25">
      <c r="A72" s="152">
        <v>65</v>
      </c>
      <c r="B72" s="159" t="s">
        <v>94</v>
      </c>
      <c r="C72" s="160"/>
      <c r="D72" s="160"/>
      <c r="E72" s="158"/>
      <c r="F72" s="158">
        <f t="shared" si="0"/>
        <v>0</v>
      </c>
      <c r="G72" s="160"/>
      <c r="H72" s="158">
        <f t="shared" si="1"/>
        <v>0</v>
      </c>
      <c r="I72" s="158">
        <f t="shared" si="2"/>
        <v>0</v>
      </c>
      <c r="J72" s="158"/>
      <c r="K72" s="158"/>
      <c r="L72" s="158">
        <f t="shared" si="3"/>
        <v>0</v>
      </c>
      <c r="M72" s="158">
        <v>160</v>
      </c>
      <c r="N72" s="158">
        <f t="shared" si="4"/>
        <v>34.56</v>
      </c>
      <c r="O72" s="158"/>
      <c r="P72" s="158">
        <f t="shared" si="5"/>
        <v>0</v>
      </c>
      <c r="Q72" s="158"/>
      <c r="R72" s="158"/>
      <c r="S72" s="88">
        <f t="shared" si="6"/>
        <v>0</v>
      </c>
      <c r="T72" s="13">
        <f t="shared" si="7"/>
        <v>34.56</v>
      </c>
      <c r="U72" s="13"/>
      <c r="V72" s="14"/>
      <c r="W72" s="13"/>
      <c r="X72" s="14"/>
    </row>
    <row r="73" spans="1:24" ht="14.25">
      <c r="A73" s="152">
        <v>66</v>
      </c>
      <c r="B73" s="159" t="s">
        <v>95</v>
      </c>
      <c r="C73" s="160"/>
      <c r="D73" s="160"/>
      <c r="E73" s="158"/>
      <c r="F73" s="158">
        <f aca="true" t="shared" si="8" ref="F73:F136">(C73+E73)*$E$3</f>
        <v>0</v>
      </c>
      <c r="G73" s="160"/>
      <c r="H73" s="158">
        <f aca="true" t="shared" si="9" ref="H73:H136">G73*$F$3</f>
        <v>0</v>
      </c>
      <c r="I73" s="158">
        <f aca="true" t="shared" si="10" ref="I73:I136">F73+H73</f>
        <v>0</v>
      </c>
      <c r="J73" s="158">
        <v>80</v>
      </c>
      <c r="K73" s="158"/>
      <c r="L73" s="158">
        <f aca="true" t="shared" si="11" ref="L73:L136">(J73+K73)*$L$3</f>
        <v>10.367999999999999</v>
      </c>
      <c r="M73" s="158">
        <v>122.6</v>
      </c>
      <c r="N73" s="158">
        <f aca="true" t="shared" si="12" ref="N73:N136">M73*$N$3</f>
        <v>26.4816</v>
      </c>
      <c r="O73" s="158"/>
      <c r="P73" s="158">
        <f aca="true" t="shared" si="13" ref="P73:P136">O73*$P$3</f>
        <v>0</v>
      </c>
      <c r="Q73" s="158"/>
      <c r="R73" s="158"/>
      <c r="S73" s="88">
        <f aca="true" t="shared" si="14" ref="S73:S136">R73*$S$3</f>
        <v>0</v>
      </c>
      <c r="T73" s="13">
        <f aca="true" t="shared" si="15" ref="T73:T136">L73+N73+P73+S73</f>
        <v>36.849599999999995</v>
      </c>
      <c r="U73" s="13"/>
      <c r="V73" s="14"/>
      <c r="W73" s="13"/>
      <c r="X73" s="14"/>
    </row>
    <row r="74" spans="1:24" ht="14.25">
      <c r="A74" s="152">
        <v>67</v>
      </c>
      <c r="B74" s="159" t="s">
        <v>96</v>
      </c>
      <c r="C74" s="160"/>
      <c r="D74" s="160"/>
      <c r="E74" s="158"/>
      <c r="F74" s="158">
        <f t="shared" si="8"/>
        <v>0</v>
      </c>
      <c r="G74" s="160"/>
      <c r="H74" s="158">
        <f t="shared" si="9"/>
        <v>0</v>
      </c>
      <c r="I74" s="158">
        <f t="shared" si="10"/>
        <v>0</v>
      </c>
      <c r="J74" s="158"/>
      <c r="K74" s="158"/>
      <c r="L74" s="158">
        <f t="shared" si="11"/>
        <v>0</v>
      </c>
      <c r="M74" s="158">
        <v>70</v>
      </c>
      <c r="N74" s="158">
        <f t="shared" si="12"/>
        <v>15.120000000000001</v>
      </c>
      <c r="O74" s="158"/>
      <c r="P74" s="158">
        <f t="shared" si="13"/>
        <v>0</v>
      </c>
      <c r="Q74" s="158"/>
      <c r="R74" s="158"/>
      <c r="S74" s="88">
        <f t="shared" si="14"/>
        <v>0</v>
      </c>
      <c r="T74" s="13">
        <f t="shared" si="15"/>
        <v>15.120000000000001</v>
      </c>
      <c r="U74" s="13"/>
      <c r="V74" s="14"/>
      <c r="W74" s="13"/>
      <c r="X74" s="14"/>
    </row>
    <row r="75" spans="1:24" ht="14.25">
      <c r="A75" s="152">
        <v>68</v>
      </c>
      <c r="B75" s="159" t="s">
        <v>97</v>
      </c>
      <c r="C75" s="160"/>
      <c r="D75" s="160"/>
      <c r="E75" s="158"/>
      <c r="F75" s="158">
        <f t="shared" si="8"/>
        <v>0</v>
      </c>
      <c r="G75" s="160"/>
      <c r="H75" s="158">
        <f t="shared" si="9"/>
        <v>0</v>
      </c>
      <c r="I75" s="158">
        <f t="shared" si="10"/>
        <v>0</v>
      </c>
      <c r="J75" s="158"/>
      <c r="K75" s="158"/>
      <c r="L75" s="158">
        <f t="shared" si="11"/>
        <v>0</v>
      </c>
      <c r="M75" s="158">
        <v>87.7</v>
      </c>
      <c r="N75" s="158">
        <f t="shared" si="12"/>
        <v>18.943200000000004</v>
      </c>
      <c r="O75" s="158"/>
      <c r="P75" s="158">
        <f t="shared" si="13"/>
        <v>0</v>
      </c>
      <c r="Q75" s="158"/>
      <c r="R75" s="158"/>
      <c r="S75" s="88">
        <f t="shared" si="14"/>
        <v>0</v>
      </c>
      <c r="T75" s="13">
        <f t="shared" si="15"/>
        <v>18.943200000000004</v>
      </c>
      <c r="U75" s="13"/>
      <c r="V75" s="14"/>
      <c r="W75" s="13"/>
      <c r="X75" s="14"/>
    </row>
    <row r="76" spans="1:24" ht="14.25">
      <c r="A76" s="152">
        <v>69</v>
      </c>
      <c r="B76" s="159" t="s">
        <v>98</v>
      </c>
      <c r="C76" s="160"/>
      <c r="D76" s="160"/>
      <c r="E76" s="158"/>
      <c r="F76" s="158">
        <f t="shared" si="8"/>
        <v>0</v>
      </c>
      <c r="G76" s="160"/>
      <c r="H76" s="158">
        <f t="shared" si="9"/>
        <v>0</v>
      </c>
      <c r="I76" s="158">
        <f t="shared" si="10"/>
        <v>0</v>
      </c>
      <c r="J76" s="158"/>
      <c r="K76" s="158"/>
      <c r="L76" s="158">
        <f t="shared" si="11"/>
        <v>0</v>
      </c>
      <c r="M76" s="158">
        <v>345</v>
      </c>
      <c r="N76" s="158">
        <f t="shared" si="12"/>
        <v>74.52000000000001</v>
      </c>
      <c r="O76" s="158"/>
      <c r="P76" s="158">
        <f t="shared" si="13"/>
        <v>0</v>
      </c>
      <c r="Q76" s="158"/>
      <c r="R76" s="158"/>
      <c r="S76" s="88">
        <f t="shared" si="14"/>
        <v>0</v>
      </c>
      <c r="T76" s="13">
        <f t="shared" si="15"/>
        <v>74.52000000000001</v>
      </c>
      <c r="U76" s="13"/>
      <c r="V76" s="14"/>
      <c r="W76" s="13"/>
      <c r="X76" s="14"/>
    </row>
    <row r="77" spans="1:24" ht="14.25">
      <c r="A77" s="152">
        <v>70</v>
      </c>
      <c r="B77" s="159" t="s">
        <v>99</v>
      </c>
      <c r="C77" s="160"/>
      <c r="D77" s="160"/>
      <c r="E77" s="158"/>
      <c r="F77" s="158">
        <f t="shared" si="8"/>
        <v>0</v>
      </c>
      <c r="G77" s="160"/>
      <c r="H77" s="158">
        <f t="shared" si="9"/>
        <v>0</v>
      </c>
      <c r="I77" s="158">
        <f t="shared" si="10"/>
        <v>0</v>
      </c>
      <c r="J77" s="158"/>
      <c r="K77" s="158"/>
      <c r="L77" s="158">
        <f t="shared" si="11"/>
        <v>0</v>
      </c>
      <c r="M77" s="158">
        <v>363.6</v>
      </c>
      <c r="N77" s="158">
        <f t="shared" si="12"/>
        <v>78.53760000000001</v>
      </c>
      <c r="O77" s="158"/>
      <c r="P77" s="158">
        <f t="shared" si="13"/>
        <v>0</v>
      </c>
      <c r="Q77" s="158"/>
      <c r="R77" s="158">
        <v>8.95</v>
      </c>
      <c r="S77" s="88">
        <f t="shared" si="14"/>
        <v>1.9332</v>
      </c>
      <c r="T77" s="13">
        <f t="shared" si="15"/>
        <v>80.47080000000001</v>
      </c>
      <c r="U77" s="13"/>
      <c r="V77" s="14"/>
      <c r="W77" s="13"/>
      <c r="X77" s="14"/>
    </row>
    <row r="78" spans="1:24" ht="14.25">
      <c r="A78" s="152">
        <v>71</v>
      </c>
      <c r="B78" s="159" t="s">
        <v>100</v>
      </c>
      <c r="C78" s="160"/>
      <c r="D78" s="160"/>
      <c r="E78" s="158"/>
      <c r="F78" s="158">
        <f t="shared" si="8"/>
        <v>0</v>
      </c>
      <c r="G78" s="160"/>
      <c r="H78" s="158">
        <f t="shared" si="9"/>
        <v>0</v>
      </c>
      <c r="I78" s="158">
        <f t="shared" si="10"/>
        <v>0</v>
      </c>
      <c r="J78" s="158"/>
      <c r="K78" s="158"/>
      <c r="L78" s="158">
        <f t="shared" si="11"/>
        <v>0</v>
      </c>
      <c r="M78" s="158">
        <v>190.6</v>
      </c>
      <c r="N78" s="158">
        <f t="shared" si="12"/>
        <v>41.1696</v>
      </c>
      <c r="O78" s="158"/>
      <c r="P78" s="158">
        <f t="shared" si="13"/>
        <v>0</v>
      </c>
      <c r="Q78" s="158"/>
      <c r="R78" s="158"/>
      <c r="S78" s="88">
        <f t="shared" si="14"/>
        <v>0</v>
      </c>
      <c r="T78" s="13">
        <f t="shared" si="15"/>
        <v>41.1696</v>
      </c>
      <c r="U78" s="13"/>
      <c r="V78" s="14"/>
      <c r="W78" s="13"/>
      <c r="X78" s="14"/>
    </row>
    <row r="79" spans="1:24" ht="14.25">
      <c r="A79" s="152">
        <v>72</v>
      </c>
      <c r="B79" s="159" t="s">
        <v>101</v>
      </c>
      <c r="C79" s="160"/>
      <c r="D79" s="160"/>
      <c r="E79" s="158"/>
      <c r="F79" s="158">
        <f t="shared" si="8"/>
        <v>0</v>
      </c>
      <c r="G79" s="160"/>
      <c r="H79" s="158">
        <f t="shared" si="9"/>
        <v>0</v>
      </c>
      <c r="I79" s="158">
        <f t="shared" si="10"/>
        <v>0</v>
      </c>
      <c r="J79" s="158"/>
      <c r="K79" s="158"/>
      <c r="L79" s="158">
        <f t="shared" si="11"/>
        <v>0</v>
      </c>
      <c r="M79" s="158">
        <v>116.3</v>
      </c>
      <c r="N79" s="158">
        <f t="shared" si="12"/>
        <v>25.120800000000003</v>
      </c>
      <c r="O79" s="158"/>
      <c r="P79" s="158">
        <f t="shared" si="13"/>
        <v>0</v>
      </c>
      <c r="Q79" s="158"/>
      <c r="R79" s="158"/>
      <c r="S79" s="88">
        <f t="shared" si="14"/>
        <v>0</v>
      </c>
      <c r="T79" s="13">
        <f t="shared" si="15"/>
        <v>25.120800000000003</v>
      </c>
      <c r="U79" s="13"/>
      <c r="V79" s="14"/>
      <c r="W79" s="13"/>
      <c r="X79" s="14"/>
    </row>
    <row r="80" spans="1:24" ht="14.25">
      <c r="A80" s="152">
        <v>73</v>
      </c>
      <c r="B80" s="159" t="s">
        <v>103</v>
      </c>
      <c r="C80" s="160"/>
      <c r="D80" s="160"/>
      <c r="E80" s="158"/>
      <c r="F80" s="158">
        <f t="shared" si="8"/>
        <v>0</v>
      </c>
      <c r="G80" s="160"/>
      <c r="H80" s="158">
        <f t="shared" si="9"/>
        <v>0</v>
      </c>
      <c r="I80" s="158">
        <f t="shared" si="10"/>
        <v>0</v>
      </c>
      <c r="J80" s="158">
        <v>21</v>
      </c>
      <c r="K80" s="158"/>
      <c r="L80" s="158">
        <f t="shared" si="11"/>
        <v>2.7216</v>
      </c>
      <c r="M80" s="158">
        <v>360</v>
      </c>
      <c r="N80" s="158">
        <f t="shared" si="12"/>
        <v>77.76</v>
      </c>
      <c r="O80" s="158">
        <v>70.49</v>
      </c>
      <c r="P80" s="158">
        <f t="shared" si="13"/>
        <v>26.64522</v>
      </c>
      <c r="Q80" s="158"/>
      <c r="R80" s="158"/>
      <c r="S80" s="88">
        <f t="shared" si="14"/>
        <v>0</v>
      </c>
      <c r="T80" s="13">
        <f t="shared" si="15"/>
        <v>107.12682</v>
      </c>
      <c r="U80" s="13"/>
      <c r="V80" s="14"/>
      <c r="W80" s="13"/>
      <c r="X80" s="14"/>
    </row>
    <row r="81" spans="1:24" ht="14.25">
      <c r="A81" s="152">
        <v>74</v>
      </c>
      <c r="B81" s="159" t="s">
        <v>104</v>
      </c>
      <c r="C81" s="160"/>
      <c r="D81" s="160"/>
      <c r="E81" s="158"/>
      <c r="F81" s="158">
        <f t="shared" si="8"/>
        <v>0</v>
      </c>
      <c r="G81" s="160"/>
      <c r="H81" s="158">
        <f t="shared" si="9"/>
        <v>0</v>
      </c>
      <c r="I81" s="158">
        <f t="shared" si="10"/>
        <v>0</v>
      </c>
      <c r="J81" s="158"/>
      <c r="K81" s="158"/>
      <c r="L81" s="158">
        <f t="shared" si="11"/>
        <v>0</v>
      </c>
      <c r="M81" s="158">
        <v>405</v>
      </c>
      <c r="N81" s="158">
        <f t="shared" si="12"/>
        <v>87.48</v>
      </c>
      <c r="O81" s="158">
        <v>86.45</v>
      </c>
      <c r="P81" s="158">
        <f t="shared" si="13"/>
        <v>32.6781</v>
      </c>
      <c r="Q81" s="158"/>
      <c r="R81" s="158">
        <v>17.22</v>
      </c>
      <c r="S81" s="88">
        <f t="shared" si="14"/>
        <v>3.71952</v>
      </c>
      <c r="T81" s="13">
        <f t="shared" si="15"/>
        <v>123.87762000000001</v>
      </c>
      <c r="U81" s="13"/>
      <c r="V81" s="14"/>
      <c r="W81" s="13"/>
      <c r="X81" s="14"/>
    </row>
    <row r="82" spans="1:24" ht="14.25">
      <c r="A82" s="152">
        <v>75</v>
      </c>
      <c r="B82" s="159" t="s">
        <v>105</v>
      </c>
      <c r="C82" s="160"/>
      <c r="D82" s="160"/>
      <c r="E82" s="158"/>
      <c r="F82" s="158">
        <f t="shared" si="8"/>
        <v>0</v>
      </c>
      <c r="G82" s="160"/>
      <c r="H82" s="158">
        <f t="shared" si="9"/>
        <v>0</v>
      </c>
      <c r="I82" s="158">
        <f t="shared" si="10"/>
        <v>0</v>
      </c>
      <c r="J82" s="158">
        <v>100</v>
      </c>
      <c r="K82" s="158"/>
      <c r="L82" s="158">
        <f t="shared" si="11"/>
        <v>12.959999999999999</v>
      </c>
      <c r="M82" s="158">
        <v>14</v>
      </c>
      <c r="N82" s="158">
        <f t="shared" si="12"/>
        <v>3.0240000000000005</v>
      </c>
      <c r="O82" s="158"/>
      <c r="P82" s="158">
        <f t="shared" si="13"/>
        <v>0</v>
      </c>
      <c r="Q82" s="158"/>
      <c r="R82" s="158"/>
      <c r="S82" s="88">
        <f t="shared" si="14"/>
        <v>0</v>
      </c>
      <c r="T82" s="13">
        <f t="shared" si="15"/>
        <v>15.984</v>
      </c>
      <c r="U82" s="13"/>
      <c r="V82" s="14"/>
      <c r="W82" s="13"/>
      <c r="X82" s="14"/>
    </row>
    <row r="83" spans="1:24" ht="14.25">
      <c r="A83" s="152">
        <v>76</v>
      </c>
      <c r="B83" s="159" t="s">
        <v>106</v>
      </c>
      <c r="C83" s="160"/>
      <c r="D83" s="160"/>
      <c r="E83" s="158"/>
      <c r="F83" s="158">
        <f t="shared" si="8"/>
        <v>0</v>
      </c>
      <c r="G83" s="160"/>
      <c r="H83" s="158">
        <f t="shared" si="9"/>
        <v>0</v>
      </c>
      <c r="I83" s="158">
        <f t="shared" si="10"/>
        <v>0</v>
      </c>
      <c r="J83" s="158"/>
      <c r="K83" s="158"/>
      <c r="L83" s="158">
        <f t="shared" si="11"/>
        <v>0</v>
      </c>
      <c r="M83" s="158">
        <v>101</v>
      </c>
      <c r="N83" s="158">
        <f t="shared" si="12"/>
        <v>21.816000000000003</v>
      </c>
      <c r="O83" s="158"/>
      <c r="P83" s="158">
        <f t="shared" si="13"/>
        <v>0</v>
      </c>
      <c r="Q83" s="158"/>
      <c r="R83" s="158"/>
      <c r="S83" s="88">
        <f t="shared" si="14"/>
        <v>0</v>
      </c>
      <c r="T83" s="13">
        <f t="shared" si="15"/>
        <v>21.816000000000003</v>
      </c>
      <c r="U83" s="13"/>
      <c r="V83" s="14"/>
      <c r="W83" s="13"/>
      <c r="X83" s="14"/>
    </row>
    <row r="84" spans="1:24" ht="14.25">
      <c r="A84" s="152">
        <v>77</v>
      </c>
      <c r="B84" s="159" t="s">
        <v>107</v>
      </c>
      <c r="C84" s="160"/>
      <c r="D84" s="160"/>
      <c r="E84" s="158"/>
      <c r="F84" s="158">
        <f t="shared" si="8"/>
        <v>0</v>
      </c>
      <c r="G84" s="160"/>
      <c r="H84" s="158">
        <f t="shared" si="9"/>
        <v>0</v>
      </c>
      <c r="I84" s="158">
        <f t="shared" si="10"/>
        <v>0</v>
      </c>
      <c r="J84" s="158">
        <v>55.6</v>
      </c>
      <c r="K84" s="158"/>
      <c r="L84" s="158">
        <f t="shared" si="11"/>
        <v>7.20576</v>
      </c>
      <c r="M84" s="158"/>
      <c r="N84" s="158">
        <f t="shared" si="12"/>
        <v>0</v>
      </c>
      <c r="O84" s="158"/>
      <c r="P84" s="158">
        <f t="shared" si="13"/>
        <v>0</v>
      </c>
      <c r="Q84" s="158"/>
      <c r="R84" s="158"/>
      <c r="S84" s="88">
        <f t="shared" si="14"/>
        <v>0</v>
      </c>
      <c r="T84" s="13">
        <f t="shared" si="15"/>
        <v>7.20576</v>
      </c>
      <c r="U84" s="13"/>
      <c r="V84" s="14"/>
      <c r="W84" s="13"/>
      <c r="X84" s="14"/>
    </row>
    <row r="85" spans="1:24" ht="14.25">
      <c r="A85" s="152">
        <v>78</v>
      </c>
      <c r="B85" s="159" t="s">
        <v>108</v>
      </c>
      <c r="C85" s="160"/>
      <c r="D85" s="160"/>
      <c r="E85" s="158"/>
      <c r="F85" s="158">
        <f t="shared" si="8"/>
        <v>0</v>
      </c>
      <c r="G85" s="160"/>
      <c r="H85" s="158">
        <f t="shared" si="9"/>
        <v>0</v>
      </c>
      <c r="I85" s="158">
        <f t="shared" si="10"/>
        <v>0</v>
      </c>
      <c r="J85" s="158">
        <v>306.8</v>
      </c>
      <c r="K85" s="158"/>
      <c r="L85" s="158">
        <f t="shared" si="11"/>
        <v>39.76128</v>
      </c>
      <c r="M85" s="158">
        <v>10</v>
      </c>
      <c r="N85" s="158">
        <f t="shared" si="12"/>
        <v>2.16</v>
      </c>
      <c r="O85" s="158"/>
      <c r="P85" s="158">
        <f t="shared" si="13"/>
        <v>0</v>
      </c>
      <c r="Q85" s="158"/>
      <c r="R85" s="158"/>
      <c r="S85" s="88">
        <f t="shared" si="14"/>
        <v>0</v>
      </c>
      <c r="T85" s="13">
        <f t="shared" si="15"/>
        <v>41.921279999999996</v>
      </c>
      <c r="U85" s="13"/>
      <c r="V85" s="14"/>
      <c r="W85" s="13"/>
      <c r="X85" s="14"/>
    </row>
    <row r="86" spans="1:24" ht="14.25">
      <c r="A86" s="152">
        <v>79</v>
      </c>
      <c r="B86" s="159" t="s">
        <v>109</v>
      </c>
      <c r="C86" s="160"/>
      <c r="D86" s="160"/>
      <c r="E86" s="158"/>
      <c r="F86" s="158">
        <f t="shared" si="8"/>
        <v>0</v>
      </c>
      <c r="G86" s="160"/>
      <c r="H86" s="158">
        <f t="shared" si="9"/>
        <v>0</v>
      </c>
      <c r="I86" s="158">
        <f t="shared" si="10"/>
        <v>0</v>
      </c>
      <c r="J86" s="158">
        <v>306.8</v>
      </c>
      <c r="K86" s="158"/>
      <c r="L86" s="158">
        <f t="shared" si="11"/>
        <v>39.76128</v>
      </c>
      <c r="M86" s="158">
        <v>10</v>
      </c>
      <c r="N86" s="158">
        <f t="shared" si="12"/>
        <v>2.16</v>
      </c>
      <c r="O86" s="158"/>
      <c r="P86" s="158">
        <f t="shared" si="13"/>
        <v>0</v>
      </c>
      <c r="Q86" s="158"/>
      <c r="R86" s="158"/>
      <c r="S86" s="88">
        <f t="shared" si="14"/>
        <v>0</v>
      </c>
      <c r="T86" s="13">
        <f t="shared" si="15"/>
        <v>41.921279999999996</v>
      </c>
      <c r="U86" s="13"/>
      <c r="V86" s="14"/>
      <c r="W86" s="13"/>
      <c r="X86" s="14"/>
    </row>
    <row r="87" spans="1:24" ht="14.25">
      <c r="A87" s="152">
        <v>80</v>
      </c>
      <c r="B87" s="159" t="s">
        <v>110</v>
      </c>
      <c r="C87" s="160"/>
      <c r="D87" s="160"/>
      <c r="E87" s="158"/>
      <c r="F87" s="158">
        <f t="shared" si="8"/>
        <v>0</v>
      </c>
      <c r="G87" s="160"/>
      <c r="H87" s="158">
        <f t="shared" si="9"/>
        <v>0</v>
      </c>
      <c r="I87" s="158">
        <f t="shared" si="10"/>
        <v>0</v>
      </c>
      <c r="J87" s="158">
        <v>104</v>
      </c>
      <c r="K87" s="158"/>
      <c r="L87" s="158">
        <f t="shared" si="11"/>
        <v>13.478399999999999</v>
      </c>
      <c r="M87" s="158"/>
      <c r="N87" s="158">
        <f t="shared" si="12"/>
        <v>0</v>
      </c>
      <c r="O87" s="158"/>
      <c r="P87" s="158">
        <f t="shared" si="13"/>
        <v>0</v>
      </c>
      <c r="Q87" s="158"/>
      <c r="R87" s="158"/>
      <c r="S87" s="88">
        <f t="shared" si="14"/>
        <v>0</v>
      </c>
      <c r="T87" s="13">
        <f t="shared" si="15"/>
        <v>13.478399999999999</v>
      </c>
      <c r="U87" s="13"/>
      <c r="V87" s="14"/>
      <c r="W87" s="13"/>
      <c r="X87" s="14"/>
    </row>
    <row r="88" spans="1:24" ht="14.25">
      <c r="A88" s="152">
        <v>81</v>
      </c>
      <c r="B88" s="159" t="s">
        <v>111</v>
      </c>
      <c r="C88" s="160"/>
      <c r="D88" s="160"/>
      <c r="E88" s="158"/>
      <c r="F88" s="158">
        <f t="shared" si="8"/>
        <v>0</v>
      </c>
      <c r="G88" s="160"/>
      <c r="H88" s="158">
        <f t="shared" si="9"/>
        <v>0</v>
      </c>
      <c r="I88" s="158">
        <f t="shared" si="10"/>
        <v>0</v>
      </c>
      <c r="J88" s="158">
        <v>20</v>
      </c>
      <c r="K88" s="158"/>
      <c r="L88" s="158">
        <f t="shared" si="11"/>
        <v>2.5919999999999996</v>
      </c>
      <c r="M88" s="158">
        <v>31</v>
      </c>
      <c r="N88" s="158">
        <f t="shared" si="12"/>
        <v>6.696000000000001</v>
      </c>
      <c r="O88" s="158"/>
      <c r="P88" s="158">
        <f t="shared" si="13"/>
        <v>0</v>
      </c>
      <c r="Q88" s="158"/>
      <c r="R88" s="158"/>
      <c r="S88" s="88">
        <f t="shared" si="14"/>
        <v>0</v>
      </c>
      <c r="T88" s="13">
        <f t="shared" si="15"/>
        <v>9.288</v>
      </c>
      <c r="U88" s="13"/>
      <c r="V88" s="14"/>
      <c r="W88" s="13"/>
      <c r="X88" s="14"/>
    </row>
    <row r="89" spans="1:24" ht="14.25">
      <c r="A89" s="152">
        <v>82</v>
      </c>
      <c r="B89" s="159" t="s">
        <v>112</v>
      </c>
      <c r="C89" s="160"/>
      <c r="D89" s="160"/>
      <c r="E89" s="158"/>
      <c r="F89" s="158">
        <f t="shared" si="8"/>
        <v>0</v>
      </c>
      <c r="G89" s="160"/>
      <c r="H89" s="158">
        <f t="shared" si="9"/>
        <v>0</v>
      </c>
      <c r="I89" s="158">
        <f t="shared" si="10"/>
        <v>0</v>
      </c>
      <c r="J89" s="158">
        <v>16</v>
      </c>
      <c r="K89" s="158"/>
      <c r="L89" s="158">
        <f t="shared" si="11"/>
        <v>2.0736</v>
      </c>
      <c r="M89" s="158">
        <v>54</v>
      </c>
      <c r="N89" s="158">
        <f t="shared" si="12"/>
        <v>11.664000000000001</v>
      </c>
      <c r="O89" s="158"/>
      <c r="P89" s="158">
        <f t="shared" si="13"/>
        <v>0</v>
      </c>
      <c r="Q89" s="158"/>
      <c r="R89" s="158"/>
      <c r="S89" s="88">
        <f t="shared" si="14"/>
        <v>0</v>
      </c>
      <c r="T89" s="13">
        <f t="shared" si="15"/>
        <v>13.7376</v>
      </c>
      <c r="U89" s="13"/>
      <c r="V89" s="14"/>
      <c r="W89" s="13"/>
      <c r="X89" s="14"/>
    </row>
    <row r="90" spans="1:24" s="168" customFormat="1" ht="14.25">
      <c r="A90" s="152">
        <v>83</v>
      </c>
      <c r="B90" s="159" t="s">
        <v>113</v>
      </c>
      <c r="C90" s="160"/>
      <c r="D90" s="160"/>
      <c r="E90" s="158"/>
      <c r="F90" s="158">
        <f t="shared" si="8"/>
        <v>0</v>
      </c>
      <c r="G90" s="160"/>
      <c r="H90" s="158">
        <f t="shared" si="9"/>
        <v>0</v>
      </c>
      <c r="I90" s="158">
        <f t="shared" si="10"/>
        <v>0</v>
      </c>
      <c r="J90" s="158">
        <v>14</v>
      </c>
      <c r="K90" s="158"/>
      <c r="L90" s="158">
        <f t="shared" si="11"/>
        <v>1.8144</v>
      </c>
      <c r="M90" s="158">
        <v>133</v>
      </c>
      <c r="N90" s="158">
        <f t="shared" si="12"/>
        <v>28.728000000000005</v>
      </c>
      <c r="O90" s="158"/>
      <c r="P90" s="158">
        <f t="shared" si="13"/>
        <v>0</v>
      </c>
      <c r="Q90" s="158"/>
      <c r="R90" s="158"/>
      <c r="S90" s="167">
        <f t="shared" si="14"/>
        <v>0</v>
      </c>
      <c r="T90" s="54">
        <f t="shared" si="15"/>
        <v>30.542400000000004</v>
      </c>
      <c r="U90" s="54"/>
      <c r="V90" s="169"/>
      <c r="W90" s="54"/>
      <c r="X90" s="169"/>
    </row>
    <row r="91" spans="1:24" s="168" customFormat="1" ht="14.25">
      <c r="A91" s="152">
        <v>84</v>
      </c>
      <c r="B91" s="159" t="s">
        <v>114</v>
      </c>
      <c r="C91" s="160"/>
      <c r="D91" s="160"/>
      <c r="E91" s="158"/>
      <c r="F91" s="158">
        <f t="shared" si="8"/>
        <v>0</v>
      </c>
      <c r="G91" s="160"/>
      <c r="H91" s="158">
        <f t="shared" si="9"/>
        <v>0</v>
      </c>
      <c r="I91" s="158">
        <f t="shared" si="10"/>
        <v>0</v>
      </c>
      <c r="J91" s="158">
        <v>11</v>
      </c>
      <c r="K91" s="158"/>
      <c r="L91" s="158">
        <f t="shared" si="11"/>
        <v>1.4256</v>
      </c>
      <c r="M91" s="158">
        <v>65</v>
      </c>
      <c r="N91" s="158">
        <f t="shared" si="12"/>
        <v>14.040000000000001</v>
      </c>
      <c r="O91" s="158"/>
      <c r="P91" s="158">
        <f t="shared" si="13"/>
        <v>0</v>
      </c>
      <c r="Q91" s="158"/>
      <c r="R91" s="158"/>
      <c r="S91" s="167">
        <f t="shared" si="14"/>
        <v>0</v>
      </c>
      <c r="T91" s="54">
        <f t="shared" si="15"/>
        <v>15.4656</v>
      </c>
      <c r="U91" s="54"/>
      <c r="V91" s="169"/>
      <c r="W91" s="54"/>
      <c r="X91" s="169"/>
    </row>
    <row r="92" spans="1:24" s="168" customFormat="1" ht="14.25">
      <c r="A92" s="152">
        <v>85</v>
      </c>
      <c r="B92" s="159" t="s">
        <v>115</v>
      </c>
      <c r="C92" s="160"/>
      <c r="D92" s="160"/>
      <c r="E92" s="158"/>
      <c r="F92" s="158">
        <f t="shared" si="8"/>
        <v>0</v>
      </c>
      <c r="G92" s="160"/>
      <c r="H92" s="158">
        <f t="shared" si="9"/>
        <v>0</v>
      </c>
      <c r="I92" s="158">
        <f t="shared" si="10"/>
        <v>0</v>
      </c>
      <c r="J92" s="158">
        <v>16.5</v>
      </c>
      <c r="K92" s="158"/>
      <c r="L92" s="158">
        <f t="shared" si="11"/>
        <v>2.1384</v>
      </c>
      <c r="M92" s="158">
        <v>57</v>
      </c>
      <c r="N92" s="158">
        <f t="shared" si="12"/>
        <v>12.312000000000001</v>
      </c>
      <c r="O92" s="158"/>
      <c r="P92" s="158">
        <f t="shared" si="13"/>
        <v>0</v>
      </c>
      <c r="Q92" s="158"/>
      <c r="R92" s="158"/>
      <c r="S92" s="167">
        <f t="shared" si="14"/>
        <v>0</v>
      </c>
      <c r="T92" s="54">
        <f t="shared" si="15"/>
        <v>14.450400000000002</v>
      </c>
      <c r="U92" s="54"/>
      <c r="V92" s="169"/>
      <c r="W92" s="54"/>
      <c r="X92" s="169"/>
    </row>
    <row r="93" spans="1:24" s="168" customFormat="1" ht="14.25">
      <c r="A93" s="152">
        <v>86</v>
      </c>
      <c r="B93" s="159" t="s">
        <v>116</v>
      </c>
      <c r="C93" s="160"/>
      <c r="D93" s="160"/>
      <c r="E93" s="158"/>
      <c r="F93" s="158">
        <f t="shared" si="8"/>
        <v>0</v>
      </c>
      <c r="G93" s="160"/>
      <c r="H93" s="158">
        <f t="shared" si="9"/>
        <v>0</v>
      </c>
      <c r="I93" s="158">
        <f t="shared" si="10"/>
        <v>0</v>
      </c>
      <c r="J93" s="158">
        <v>16.5</v>
      </c>
      <c r="K93" s="158"/>
      <c r="L93" s="158">
        <f t="shared" si="11"/>
        <v>2.1384</v>
      </c>
      <c r="M93" s="158">
        <v>90</v>
      </c>
      <c r="N93" s="158">
        <f t="shared" si="12"/>
        <v>19.44</v>
      </c>
      <c r="O93" s="158"/>
      <c r="P93" s="158">
        <f t="shared" si="13"/>
        <v>0</v>
      </c>
      <c r="Q93" s="158"/>
      <c r="R93" s="158"/>
      <c r="S93" s="167">
        <f t="shared" si="14"/>
        <v>0</v>
      </c>
      <c r="T93" s="54">
        <f t="shared" si="15"/>
        <v>21.578400000000002</v>
      </c>
      <c r="U93" s="54"/>
      <c r="V93" s="169"/>
      <c r="W93" s="54"/>
      <c r="X93" s="169"/>
    </row>
    <row r="94" spans="1:24" s="168" customFormat="1" ht="14.25">
      <c r="A94" s="152">
        <v>87</v>
      </c>
      <c r="B94" s="159" t="s">
        <v>117</v>
      </c>
      <c r="C94" s="160"/>
      <c r="D94" s="160"/>
      <c r="E94" s="158"/>
      <c r="F94" s="158">
        <f t="shared" si="8"/>
        <v>0</v>
      </c>
      <c r="G94" s="160"/>
      <c r="H94" s="158">
        <f t="shared" si="9"/>
        <v>0</v>
      </c>
      <c r="I94" s="158">
        <f t="shared" si="10"/>
        <v>0</v>
      </c>
      <c r="J94" s="158">
        <v>16.5</v>
      </c>
      <c r="K94" s="158"/>
      <c r="L94" s="158">
        <f t="shared" si="11"/>
        <v>2.1384</v>
      </c>
      <c r="M94" s="158">
        <v>55</v>
      </c>
      <c r="N94" s="158">
        <f t="shared" si="12"/>
        <v>11.88</v>
      </c>
      <c r="O94" s="158"/>
      <c r="P94" s="158">
        <f t="shared" si="13"/>
        <v>0</v>
      </c>
      <c r="Q94" s="158"/>
      <c r="R94" s="158"/>
      <c r="S94" s="167">
        <f t="shared" si="14"/>
        <v>0</v>
      </c>
      <c r="T94" s="54">
        <f t="shared" si="15"/>
        <v>14.0184</v>
      </c>
      <c r="U94" s="54"/>
      <c r="V94" s="169"/>
      <c r="W94" s="54"/>
      <c r="X94" s="169"/>
    </row>
    <row r="95" spans="1:24" s="168" customFormat="1" ht="14.25">
      <c r="A95" s="152">
        <v>88</v>
      </c>
      <c r="B95" s="159" t="s">
        <v>118</v>
      </c>
      <c r="C95" s="160"/>
      <c r="D95" s="160"/>
      <c r="E95" s="158"/>
      <c r="F95" s="158">
        <f t="shared" si="8"/>
        <v>0</v>
      </c>
      <c r="G95" s="160"/>
      <c r="H95" s="158">
        <f t="shared" si="9"/>
        <v>0</v>
      </c>
      <c r="I95" s="158">
        <f t="shared" si="10"/>
        <v>0</v>
      </c>
      <c r="J95" s="158">
        <v>103.68</v>
      </c>
      <c r="K95" s="158"/>
      <c r="L95" s="158">
        <f t="shared" si="11"/>
        <v>13.436928</v>
      </c>
      <c r="M95" s="158">
        <v>244</v>
      </c>
      <c r="N95" s="158">
        <f t="shared" si="12"/>
        <v>52.70400000000001</v>
      </c>
      <c r="O95" s="158"/>
      <c r="P95" s="158">
        <f t="shared" si="13"/>
        <v>0</v>
      </c>
      <c r="Q95" s="158"/>
      <c r="R95" s="158"/>
      <c r="S95" s="167">
        <f t="shared" si="14"/>
        <v>0</v>
      </c>
      <c r="T95" s="54">
        <f t="shared" si="15"/>
        <v>66.140928</v>
      </c>
      <c r="U95" s="54"/>
      <c r="V95" s="169"/>
      <c r="W95" s="54"/>
      <c r="X95" s="169"/>
    </row>
    <row r="96" spans="1:24" s="168" customFormat="1" ht="14.25">
      <c r="A96" s="152">
        <v>89</v>
      </c>
      <c r="B96" s="159" t="s">
        <v>119</v>
      </c>
      <c r="C96" s="160"/>
      <c r="D96" s="160"/>
      <c r="E96" s="158"/>
      <c r="F96" s="158">
        <f t="shared" si="8"/>
        <v>0</v>
      </c>
      <c r="G96" s="160"/>
      <c r="H96" s="158">
        <f t="shared" si="9"/>
        <v>0</v>
      </c>
      <c r="I96" s="158">
        <f t="shared" si="10"/>
        <v>0</v>
      </c>
      <c r="J96" s="158">
        <v>100</v>
      </c>
      <c r="K96" s="158"/>
      <c r="L96" s="158">
        <f t="shared" si="11"/>
        <v>12.959999999999999</v>
      </c>
      <c r="M96" s="158">
        <v>300</v>
      </c>
      <c r="N96" s="158">
        <f t="shared" si="12"/>
        <v>64.80000000000001</v>
      </c>
      <c r="O96" s="158"/>
      <c r="P96" s="158">
        <f t="shared" si="13"/>
        <v>0</v>
      </c>
      <c r="Q96" s="158"/>
      <c r="R96" s="158">
        <v>26.2</v>
      </c>
      <c r="S96" s="167">
        <f t="shared" si="14"/>
        <v>5.6592</v>
      </c>
      <c r="T96" s="54">
        <f t="shared" si="15"/>
        <v>83.4192</v>
      </c>
      <c r="U96" s="54"/>
      <c r="V96" s="169"/>
      <c r="W96" s="54"/>
      <c r="X96" s="169"/>
    </row>
    <row r="97" spans="1:24" s="168" customFormat="1" ht="14.25">
      <c r="A97" s="152">
        <v>90</v>
      </c>
      <c r="B97" s="159" t="s">
        <v>120</v>
      </c>
      <c r="C97" s="160"/>
      <c r="D97" s="160"/>
      <c r="E97" s="158"/>
      <c r="F97" s="158">
        <f t="shared" si="8"/>
        <v>0</v>
      </c>
      <c r="G97" s="160"/>
      <c r="H97" s="158">
        <f t="shared" si="9"/>
        <v>0</v>
      </c>
      <c r="I97" s="158">
        <f t="shared" si="10"/>
        <v>0</v>
      </c>
      <c r="J97" s="158">
        <v>50</v>
      </c>
      <c r="K97" s="158"/>
      <c r="L97" s="158">
        <f t="shared" si="11"/>
        <v>6.4799999999999995</v>
      </c>
      <c r="M97" s="158">
        <v>394</v>
      </c>
      <c r="N97" s="158">
        <f t="shared" si="12"/>
        <v>85.10400000000001</v>
      </c>
      <c r="O97" s="158"/>
      <c r="P97" s="158">
        <f t="shared" si="13"/>
        <v>0</v>
      </c>
      <c r="Q97" s="158"/>
      <c r="R97" s="158"/>
      <c r="S97" s="167">
        <f t="shared" si="14"/>
        <v>0</v>
      </c>
      <c r="T97" s="54">
        <f t="shared" si="15"/>
        <v>91.58400000000002</v>
      </c>
      <c r="U97" s="54"/>
      <c r="V97" s="169"/>
      <c r="W97" s="54"/>
      <c r="X97" s="169"/>
    </row>
    <row r="98" spans="1:24" s="168" customFormat="1" ht="14.25">
      <c r="A98" s="152">
        <v>91</v>
      </c>
      <c r="B98" s="159" t="s">
        <v>102</v>
      </c>
      <c r="C98" s="160"/>
      <c r="D98" s="160"/>
      <c r="E98" s="158"/>
      <c r="F98" s="158">
        <f t="shared" si="8"/>
        <v>0</v>
      </c>
      <c r="G98" s="160"/>
      <c r="H98" s="158">
        <f t="shared" si="9"/>
        <v>0</v>
      </c>
      <c r="I98" s="158">
        <f t="shared" si="10"/>
        <v>0</v>
      </c>
      <c r="J98" s="158">
        <v>472</v>
      </c>
      <c r="K98" s="158"/>
      <c r="L98" s="158">
        <f t="shared" si="11"/>
        <v>61.1712</v>
      </c>
      <c r="M98" s="158">
        <v>324</v>
      </c>
      <c r="N98" s="158">
        <f t="shared" si="12"/>
        <v>69.98400000000001</v>
      </c>
      <c r="O98" s="158">
        <v>260</v>
      </c>
      <c r="P98" s="158">
        <f t="shared" si="13"/>
        <v>98.28</v>
      </c>
      <c r="Q98" s="158"/>
      <c r="R98" s="158">
        <v>14.21</v>
      </c>
      <c r="S98" s="167">
        <f t="shared" si="14"/>
        <v>3.0693600000000005</v>
      </c>
      <c r="T98" s="54">
        <f t="shared" si="15"/>
        <v>232.50456</v>
      </c>
      <c r="U98" s="54"/>
      <c r="V98" s="169"/>
      <c r="W98" s="54"/>
      <c r="X98" s="169"/>
    </row>
    <row r="99" spans="1:24" s="168" customFormat="1" ht="14.25">
      <c r="A99" s="152">
        <v>92</v>
      </c>
      <c r="B99" s="159" t="s">
        <v>121</v>
      </c>
      <c r="C99" s="160"/>
      <c r="D99" s="160"/>
      <c r="E99" s="158"/>
      <c r="F99" s="158">
        <f t="shared" si="8"/>
        <v>0</v>
      </c>
      <c r="G99" s="160"/>
      <c r="H99" s="158">
        <f t="shared" si="9"/>
        <v>0</v>
      </c>
      <c r="I99" s="158">
        <f t="shared" si="10"/>
        <v>0</v>
      </c>
      <c r="J99" s="158"/>
      <c r="K99" s="158"/>
      <c r="L99" s="158">
        <f t="shared" si="11"/>
        <v>0</v>
      </c>
      <c r="M99" s="158">
        <v>45</v>
      </c>
      <c r="N99" s="158">
        <f t="shared" si="12"/>
        <v>9.72</v>
      </c>
      <c r="O99" s="158"/>
      <c r="P99" s="158">
        <f t="shared" si="13"/>
        <v>0</v>
      </c>
      <c r="Q99" s="158"/>
      <c r="R99" s="158"/>
      <c r="S99" s="167">
        <f t="shared" si="14"/>
        <v>0</v>
      </c>
      <c r="T99" s="54">
        <f t="shared" si="15"/>
        <v>9.72</v>
      </c>
      <c r="U99" s="54"/>
      <c r="V99" s="169"/>
      <c r="W99" s="54"/>
      <c r="X99" s="169"/>
    </row>
    <row r="100" spans="1:24" s="168" customFormat="1" ht="14.25">
      <c r="A100" s="152">
        <v>93</v>
      </c>
      <c r="B100" s="159" t="s">
        <v>122</v>
      </c>
      <c r="C100" s="160"/>
      <c r="D100" s="160"/>
      <c r="E100" s="158"/>
      <c r="F100" s="158">
        <f t="shared" si="8"/>
        <v>0</v>
      </c>
      <c r="G100" s="160"/>
      <c r="H100" s="158">
        <f t="shared" si="9"/>
        <v>0</v>
      </c>
      <c r="I100" s="158">
        <f t="shared" si="10"/>
        <v>0</v>
      </c>
      <c r="J100" s="158">
        <v>180</v>
      </c>
      <c r="K100" s="158"/>
      <c r="L100" s="158">
        <f t="shared" si="11"/>
        <v>23.328</v>
      </c>
      <c r="M100" s="158">
        <v>67</v>
      </c>
      <c r="N100" s="158">
        <f t="shared" si="12"/>
        <v>14.472000000000001</v>
      </c>
      <c r="O100" s="158"/>
      <c r="P100" s="158">
        <f t="shared" si="13"/>
        <v>0</v>
      </c>
      <c r="Q100" s="158"/>
      <c r="R100" s="158"/>
      <c r="S100" s="167">
        <f t="shared" si="14"/>
        <v>0</v>
      </c>
      <c r="T100" s="54">
        <f t="shared" si="15"/>
        <v>37.8</v>
      </c>
      <c r="U100" s="54"/>
      <c r="V100" s="169"/>
      <c r="W100" s="54"/>
      <c r="X100" s="169"/>
    </row>
    <row r="101" spans="1:24" s="168" customFormat="1" ht="14.25">
      <c r="A101" s="152">
        <v>94</v>
      </c>
      <c r="B101" s="159" t="s">
        <v>294</v>
      </c>
      <c r="C101" s="160"/>
      <c r="D101" s="160"/>
      <c r="E101" s="158"/>
      <c r="F101" s="158"/>
      <c r="G101" s="160"/>
      <c r="H101" s="158"/>
      <c r="I101" s="158"/>
      <c r="J101" s="158"/>
      <c r="K101" s="158"/>
      <c r="L101" s="158"/>
      <c r="M101" s="158">
        <v>91.8</v>
      </c>
      <c r="N101" s="158">
        <f t="shared" si="12"/>
        <v>19.8288</v>
      </c>
      <c r="O101" s="158"/>
      <c r="P101" s="158"/>
      <c r="Q101" s="158"/>
      <c r="R101" s="158"/>
      <c r="S101" s="167"/>
      <c r="T101" s="54"/>
      <c r="U101" s="54"/>
      <c r="V101" s="169"/>
      <c r="W101" s="54"/>
      <c r="X101" s="169"/>
    </row>
    <row r="102" spans="1:24" s="168" customFormat="1" ht="14.25">
      <c r="A102" s="152">
        <v>95</v>
      </c>
      <c r="B102" s="159" t="s">
        <v>123</v>
      </c>
      <c r="C102" s="160"/>
      <c r="D102" s="160"/>
      <c r="E102" s="158"/>
      <c r="F102" s="158">
        <f t="shared" si="8"/>
        <v>0</v>
      </c>
      <c r="G102" s="160"/>
      <c r="H102" s="158">
        <f t="shared" si="9"/>
        <v>0</v>
      </c>
      <c r="I102" s="158">
        <f t="shared" si="10"/>
        <v>0</v>
      </c>
      <c r="J102" s="158"/>
      <c r="K102" s="158"/>
      <c r="L102" s="158">
        <f t="shared" si="11"/>
        <v>0</v>
      </c>
      <c r="M102" s="158">
        <v>119.5</v>
      </c>
      <c r="N102" s="158">
        <f t="shared" si="12"/>
        <v>25.812000000000005</v>
      </c>
      <c r="O102" s="158"/>
      <c r="P102" s="158">
        <f t="shared" si="13"/>
        <v>0</v>
      </c>
      <c r="Q102" s="158"/>
      <c r="R102" s="158"/>
      <c r="S102" s="167">
        <f t="shared" si="14"/>
        <v>0</v>
      </c>
      <c r="T102" s="54">
        <f t="shared" si="15"/>
        <v>25.812000000000005</v>
      </c>
      <c r="U102" s="54"/>
      <c r="V102" s="169"/>
      <c r="W102" s="54"/>
      <c r="X102" s="169"/>
    </row>
    <row r="103" spans="1:24" s="168" customFormat="1" ht="14.25">
      <c r="A103" s="152">
        <v>96</v>
      </c>
      <c r="B103" s="159" t="s">
        <v>124</v>
      </c>
      <c r="C103" s="160">
        <v>11</v>
      </c>
      <c r="D103" s="160">
        <v>71</v>
      </c>
      <c r="E103" s="158"/>
      <c r="F103" s="158">
        <f t="shared" si="8"/>
        <v>0.5412</v>
      </c>
      <c r="G103" s="160">
        <v>30</v>
      </c>
      <c r="H103" s="158">
        <f t="shared" si="9"/>
        <v>32.841</v>
      </c>
      <c r="I103" s="158">
        <f t="shared" si="10"/>
        <v>33.382200000000005</v>
      </c>
      <c r="J103" s="158">
        <v>180</v>
      </c>
      <c r="K103" s="158"/>
      <c r="L103" s="158">
        <f t="shared" si="11"/>
        <v>23.328</v>
      </c>
      <c r="M103" s="158">
        <v>115</v>
      </c>
      <c r="N103" s="158">
        <f t="shared" si="12"/>
        <v>24.840000000000003</v>
      </c>
      <c r="O103" s="158"/>
      <c r="P103" s="158">
        <f t="shared" si="13"/>
        <v>0</v>
      </c>
      <c r="Q103" s="158"/>
      <c r="R103" s="158"/>
      <c r="S103" s="167">
        <f t="shared" si="14"/>
        <v>0</v>
      </c>
      <c r="T103" s="54">
        <f t="shared" si="15"/>
        <v>48.168000000000006</v>
      </c>
      <c r="U103" s="54"/>
      <c r="V103" s="169"/>
      <c r="W103" s="54"/>
      <c r="X103" s="169"/>
    </row>
    <row r="104" spans="1:24" s="168" customFormat="1" ht="14.25">
      <c r="A104" s="152">
        <v>97</v>
      </c>
      <c r="B104" s="159" t="s">
        <v>125</v>
      </c>
      <c r="C104" s="160"/>
      <c r="D104" s="160"/>
      <c r="E104" s="158"/>
      <c r="F104" s="158">
        <f t="shared" si="8"/>
        <v>0</v>
      </c>
      <c r="G104" s="160"/>
      <c r="H104" s="158">
        <f t="shared" si="9"/>
        <v>0</v>
      </c>
      <c r="I104" s="158">
        <f t="shared" si="10"/>
        <v>0</v>
      </c>
      <c r="J104" s="158"/>
      <c r="K104" s="158"/>
      <c r="L104" s="158">
        <f t="shared" si="11"/>
        <v>0</v>
      </c>
      <c r="M104" s="158">
        <v>254.5</v>
      </c>
      <c r="N104" s="158">
        <f t="shared" si="12"/>
        <v>54.97200000000001</v>
      </c>
      <c r="O104" s="158"/>
      <c r="P104" s="158">
        <f t="shared" si="13"/>
        <v>0</v>
      </c>
      <c r="Q104" s="158"/>
      <c r="R104" s="158"/>
      <c r="S104" s="167">
        <f t="shared" si="14"/>
        <v>0</v>
      </c>
      <c r="T104" s="54">
        <f t="shared" si="15"/>
        <v>54.97200000000001</v>
      </c>
      <c r="U104" s="54"/>
      <c r="V104" s="169"/>
      <c r="W104" s="54"/>
      <c r="X104" s="169"/>
    </row>
    <row r="105" spans="1:24" s="168" customFormat="1" ht="14.25">
      <c r="A105" s="152">
        <v>98</v>
      </c>
      <c r="B105" s="159" t="s">
        <v>126</v>
      </c>
      <c r="C105" s="160"/>
      <c r="D105" s="160"/>
      <c r="E105" s="158"/>
      <c r="F105" s="158">
        <f t="shared" si="8"/>
        <v>0</v>
      </c>
      <c r="G105" s="160"/>
      <c r="H105" s="158">
        <f t="shared" si="9"/>
        <v>0</v>
      </c>
      <c r="I105" s="158">
        <f t="shared" si="10"/>
        <v>0</v>
      </c>
      <c r="J105" s="158"/>
      <c r="K105" s="158"/>
      <c r="L105" s="158">
        <f t="shared" si="11"/>
        <v>0</v>
      </c>
      <c r="M105" s="158">
        <v>110.8</v>
      </c>
      <c r="N105" s="158">
        <f t="shared" si="12"/>
        <v>23.932800000000004</v>
      </c>
      <c r="O105" s="158"/>
      <c r="P105" s="158">
        <f t="shared" si="13"/>
        <v>0</v>
      </c>
      <c r="Q105" s="158"/>
      <c r="R105" s="158"/>
      <c r="S105" s="167">
        <f t="shared" si="14"/>
        <v>0</v>
      </c>
      <c r="T105" s="54">
        <f t="shared" si="15"/>
        <v>23.932800000000004</v>
      </c>
      <c r="U105" s="54"/>
      <c r="V105" s="169"/>
      <c r="W105" s="54"/>
      <c r="X105" s="169"/>
    </row>
    <row r="106" spans="1:24" s="168" customFormat="1" ht="14.25">
      <c r="A106" s="152">
        <v>99</v>
      </c>
      <c r="B106" s="159" t="s">
        <v>127</v>
      </c>
      <c r="C106" s="160"/>
      <c r="D106" s="160"/>
      <c r="E106" s="158"/>
      <c r="F106" s="158">
        <f t="shared" si="8"/>
        <v>0</v>
      </c>
      <c r="G106" s="160"/>
      <c r="H106" s="158">
        <f t="shared" si="9"/>
        <v>0</v>
      </c>
      <c r="I106" s="158">
        <f t="shared" si="10"/>
        <v>0</v>
      </c>
      <c r="J106" s="158">
        <v>67</v>
      </c>
      <c r="K106" s="158"/>
      <c r="L106" s="158">
        <f t="shared" si="11"/>
        <v>8.6832</v>
      </c>
      <c r="M106" s="158">
        <v>62</v>
      </c>
      <c r="N106" s="158">
        <f t="shared" si="12"/>
        <v>13.392000000000001</v>
      </c>
      <c r="O106" s="158"/>
      <c r="P106" s="158">
        <f t="shared" si="13"/>
        <v>0</v>
      </c>
      <c r="Q106" s="158"/>
      <c r="R106" s="158"/>
      <c r="S106" s="167">
        <f t="shared" si="14"/>
        <v>0</v>
      </c>
      <c r="T106" s="54">
        <f t="shared" si="15"/>
        <v>22.075200000000002</v>
      </c>
      <c r="U106" s="54"/>
      <c r="V106" s="169">
        <v>1</v>
      </c>
      <c r="W106" s="54"/>
      <c r="X106" s="169"/>
    </row>
    <row r="107" spans="1:24" s="168" customFormat="1" ht="14.25">
      <c r="A107" s="152">
        <v>100</v>
      </c>
      <c r="B107" s="159" t="s">
        <v>128</v>
      </c>
      <c r="C107" s="160"/>
      <c r="D107" s="160"/>
      <c r="E107" s="158"/>
      <c r="F107" s="158">
        <f t="shared" si="8"/>
        <v>0</v>
      </c>
      <c r="G107" s="160"/>
      <c r="H107" s="158">
        <f t="shared" si="9"/>
        <v>0</v>
      </c>
      <c r="I107" s="158">
        <f t="shared" si="10"/>
        <v>0</v>
      </c>
      <c r="J107" s="158">
        <v>70.16</v>
      </c>
      <c r="K107" s="158"/>
      <c r="L107" s="158">
        <f t="shared" si="11"/>
        <v>9.092735999999999</v>
      </c>
      <c r="M107" s="158">
        <v>45.59</v>
      </c>
      <c r="N107" s="158">
        <f t="shared" si="12"/>
        <v>9.847440000000002</v>
      </c>
      <c r="O107" s="158"/>
      <c r="P107" s="158">
        <f t="shared" si="13"/>
        <v>0</v>
      </c>
      <c r="Q107" s="158"/>
      <c r="R107" s="158"/>
      <c r="S107" s="167">
        <f t="shared" si="14"/>
        <v>0</v>
      </c>
      <c r="T107" s="54">
        <f t="shared" si="15"/>
        <v>18.940176</v>
      </c>
      <c r="U107" s="54"/>
      <c r="V107" s="169"/>
      <c r="W107" s="54"/>
      <c r="X107" s="169"/>
    </row>
    <row r="108" spans="1:24" s="168" customFormat="1" ht="14.25">
      <c r="A108" s="152">
        <v>101</v>
      </c>
      <c r="B108" s="159" t="s">
        <v>129</v>
      </c>
      <c r="C108" s="160"/>
      <c r="D108" s="160"/>
      <c r="E108" s="158"/>
      <c r="F108" s="158">
        <f t="shared" si="8"/>
        <v>0</v>
      </c>
      <c r="G108" s="160"/>
      <c r="H108" s="158">
        <f t="shared" si="9"/>
        <v>0</v>
      </c>
      <c r="I108" s="158">
        <f t="shared" si="10"/>
        <v>0</v>
      </c>
      <c r="J108" s="158"/>
      <c r="K108" s="158"/>
      <c r="L108" s="158">
        <f t="shared" si="11"/>
        <v>0</v>
      </c>
      <c r="M108" s="158">
        <v>98.5</v>
      </c>
      <c r="N108" s="158">
        <f t="shared" si="12"/>
        <v>21.276000000000003</v>
      </c>
      <c r="O108" s="158"/>
      <c r="P108" s="158">
        <f t="shared" si="13"/>
        <v>0</v>
      </c>
      <c r="Q108" s="158"/>
      <c r="R108" s="158"/>
      <c r="S108" s="167">
        <f t="shared" si="14"/>
        <v>0</v>
      </c>
      <c r="T108" s="54">
        <f t="shared" si="15"/>
        <v>21.276000000000003</v>
      </c>
      <c r="U108" s="54"/>
      <c r="V108" s="169"/>
      <c r="W108" s="54"/>
      <c r="X108" s="169"/>
    </row>
    <row r="109" spans="1:24" s="168" customFormat="1" ht="14.25">
      <c r="A109" s="152">
        <v>102</v>
      </c>
      <c r="B109" s="159" t="s">
        <v>130</v>
      </c>
      <c r="C109" s="160"/>
      <c r="D109" s="160"/>
      <c r="E109" s="158"/>
      <c r="F109" s="158">
        <f t="shared" si="8"/>
        <v>0</v>
      </c>
      <c r="G109" s="160"/>
      <c r="H109" s="158">
        <f t="shared" si="9"/>
        <v>0</v>
      </c>
      <c r="I109" s="158">
        <f t="shared" si="10"/>
        <v>0</v>
      </c>
      <c r="J109" s="158"/>
      <c r="K109" s="158"/>
      <c r="L109" s="158">
        <f t="shared" si="11"/>
        <v>0</v>
      </c>
      <c r="M109" s="158">
        <v>132.8</v>
      </c>
      <c r="N109" s="158">
        <f t="shared" si="12"/>
        <v>28.684800000000006</v>
      </c>
      <c r="O109" s="158"/>
      <c r="P109" s="158">
        <f t="shared" si="13"/>
        <v>0</v>
      </c>
      <c r="Q109" s="158"/>
      <c r="R109" s="158"/>
      <c r="S109" s="167">
        <f t="shared" si="14"/>
        <v>0</v>
      </c>
      <c r="T109" s="54">
        <f t="shared" si="15"/>
        <v>28.684800000000006</v>
      </c>
      <c r="U109" s="54"/>
      <c r="V109" s="169"/>
      <c r="W109" s="54"/>
      <c r="X109" s="169"/>
    </row>
    <row r="110" spans="1:24" s="168" customFormat="1" ht="14.25">
      <c r="A110" s="152">
        <v>103</v>
      </c>
      <c r="B110" s="162" t="s">
        <v>144</v>
      </c>
      <c r="C110" s="158"/>
      <c r="D110" s="158"/>
      <c r="E110" s="158"/>
      <c r="F110" s="158">
        <f t="shared" si="8"/>
        <v>0</v>
      </c>
      <c r="G110" s="158"/>
      <c r="H110" s="158">
        <f t="shared" si="9"/>
        <v>0</v>
      </c>
      <c r="I110" s="158">
        <f t="shared" si="10"/>
        <v>0</v>
      </c>
      <c r="J110" s="158"/>
      <c r="K110" s="158"/>
      <c r="L110" s="158">
        <f t="shared" si="11"/>
        <v>0</v>
      </c>
      <c r="M110" s="158">
        <v>191.3</v>
      </c>
      <c r="N110" s="158">
        <f t="shared" si="12"/>
        <v>41.320800000000006</v>
      </c>
      <c r="O110" s="158"/>
      <c r="P110" s="158">
        <f t="shared" si="13"/>
        <v>0</v>
      </c>
      <c r="Q110" s="158"/>
      <c r="R110" s="158">
        <v>14.2</v>
      </c>
      <c r="S110" s="167">
        <f t="shared" si="14"/>
        <v>3.0672</v>
      </c>
      <c r="T110" s="54">
        <f t="shared" si="15"/>
        <v>44.388000000000005</v>
      </c>
      <c r="U110" s="54"/>
      <c r="V110" s="169"/>
      <c r="W110" s="54"/>
      <c r="X110" s="169"/>
    </row>
    <row r="111" spans="1:24" s="168" customFormat="1" ht="14.25">
      <c r="A111" s="152">
        <v>104</v>
      </c>
      <c r="B111" s="162" t="s">
        <v>145</v>
      </c>
      <c r="C111" s="158"/>
      <c r="D111" s="158"/>
      <c r="E111" s="158"/>
      <c r="F111" s="158">
        <f t="shared" si="8"/>
        <v>0</v>
      </c>
      <c r="G111" s="158"/>
      <c r="H111" s="158">
        <f t="shared" si="9"/>
        <v>0</v>
      </c>
      <c r="I111" s="158">
        <f t="shared" si="10"/>
        <v>0</v>
      </c>
      <c r="J111" s="158">
        <v>47</v>
      </c>
      <c r="K111" s="158"/>
      <c r="L111" s="158">
        <f t="shared" si="11"/>
        <v>6.0912</v>
      </c>
      <c r="M111" s="158">
        <v>233</v>
      </c>
      <c r="N111" s="158">
        <f t="shared" si="12"/>
        <v>50.328</v>
      </c>
      <c r="O111" s="158"/>
      <c r="P111" s="158">
        <f t="shared" si="13"/>
        <v>0</v>
      </c>
      <c r="Q111" s="158"/>
      <c r="R111" s="158"/>
      <c r="S111" s="167">
        <f t="shared" si="14"/>
        <v>0</v>
      </c>
      <c r="T111" s="54">
        <f t="shared" si="15"/>
        <v>56.419200000000004</v>
      </c>
      <c r="U111" s="54"/>
      <c r="V111" s="169">
        <v>1</v>
      </c>
      <c r="W111" s="54"/>
      <c r="X111" s="169"/>
    </row>
    <row r="112" spans="1:24" s="168" customFormat="1" ht="14.25">
      <c r="A112" s="152">
        <v>105</v>
      </c>
      <c r="B112" s="162" t="s">
        <v>146</v>
      </c>
      <c r="C112" s="158"/>
      <c r="D112" s="158"/>
      <c r="E112" s="158"/>
      <c r="F112" s="158">
        <f t="shared" si="8"/>
        <v>0</v>
      </c>
      <c r="G112" s="158"/>
      <c r="H112" s="158">
        <f t="shared" si="9"/>
        <v>0</v>
      </c>
      <c r="I112" s="158">
        <f t="shared" si="10"/>
        <v>0</v>
      </c>
      <c r="J112" s="158">
        <v>40</v>
      </c>
      <c r="K112" s="158">
        <v>37.5</v>
      </c>
      <c r="L112" s="158">
        <f t="shared" si="11"/>
        <v>10.043999999999999</v>
      </c>
      <c r="M112" s="158">
        <v>207</v>
      </c>
      <c r="N112" s="158">
        <f t="shared" si="12"/>
        <v>44.712</v>
      </c>
      <c r="O112" s="158"/>
      <c r="P112" s="158">
        <f t="shared" si="13"/>
        <v>0</v>
      </c>
      <c r="Q112" s="158"/>
      <c r="R112" s="158">
        <v>18</v>
      </c>
      <c r="S112" s="167">
        <f t="shared" si="14"/>
        <v>3.8880000000000003</v>
      </c>
      <c r="T112" s="54">
        <f t="shared" si="15"/>
        <v>58.644</v>
      </c>
      <c r="U112" s="54"/>
      <c r="V112" s="169"/>
      <c r="W112" s="54"/>
      <c r="X112" s="169"/>
    </row>
    <row r="113" spans="1:24" s="168" customFormat="1" ht="14.25">
      <c r="A113" s="152">
        <v>106</v>
      </c>
      <c r="B113" s="162" t="s">
        <v>147</v>
      </c>
      <c r="C113" s="158"/>
      <c r="D113" s="158"/>
      <c r="E113" s="158"/>
      <c r="F113" s="158">
        <f t="shared" si="8"/>
        <v>0</v>
      </c>
      <c r="G113" s="158"/>
      <c r="H113" s="158">
        <f t="shared" si="9"/>
        <v>0</v>
      </c>
      <c r="I113" s="158">
        <f t="shared" si="10"/>
        <v>0</v>
      </c>
      <c r="J113" s="158">
        <v>39</v>
      </c>
      <c r="K113" s="158"/>
      <c r="L113" s="158">
        <f t="shared" si="11"/>
        <v>5.054399999999999</v>
      </c>
      <c r="M113" s="158">
        <v>248.6</v>
      </c>
      <c r="N113" s="158">
        <f t="shared" si="12"/>
        <v>53.69760000000001</v>
      </c>
      <c r="O113" s="158"/>
      <c r="P113" s="158">
        <f t="shared" si="13"/>
        <v>0</v>
      </c>
      <c r="Q113" s="158"/>
      <c r="R113" s="158"/>
      <c r="S113" s="167">
        <f t="shared" si="14"/>
        <v>0</v>
      </c>
      <c r="T113" s="54">
        <f t="shared" si="15"/>
        <v>58.75200000000001</v>
      </c>
      <c r="U113" s="54"/>
      <c r="V113" s="169"/>
      <c r="W113" s="54"/>
      <c r="X113" s="169"/>
    </row>
    <row r="114" spans="1:24" s="168" customFormat="1" ht="14.25">
      <c r="A114" s="152">
        <v>107</v>
      </c>
      <c r="B114" s="162" t="s">
        <v>148</v>
      </c>
      <c r="C114" s="158"/>
      <c r="D114" s="158"/>
      <c r="E114" s="158"/>
      <c r="F114" s="158">
        <f t="shared" si="8"/>
        <v>0</v>
      </c>
      <c r="G114" s="158"/>
      <c r="H114" s="158">
        <f t="shared" si="9"/>
        <v>0</v>
      </c>
      <c r="I114" s="158">
        <f t="shared" si="10"/>
        <v>0</v>
      </c>
      <c r="J114" s="158"/>
      <c r="K114" s="158"/>
      <c r="L114" s="158">
        <f t="shared" si="11"/>
        <v>0</v>
      </c>
      <c r="M114" s="158">
        <v>313.9</v>
      </c>
      <c r="N114" s="158">
        <f t="shared" si="12"/>
        <v>67.8024</v>
      </c>
      <c r="O114" s="158"/>
      <c r="P114" s="158">
        <f t="shared" si="13"/>
        <v>0</v>
      </c>
      <c r="Q114" s="158"/>
      <c r="R114" s="158"/>
      <c r="S114" s="167">
        <f t="shared" si="14"/>
        <v>0</v>
      </c>
      <c r="T114" s="54">
        <f t="shared" si="15"/>
        <v>67.8024</v>
      </c>
      <c r="U114" s="54"/>
      <c r="V114" s="169"/>
      <c r="W114" s="54"/>
      <c r="X114" s="169"/>
    </row>
    <row r="115" spans="1:24" s="168" customFormat="1" ht="14.25">
      <c r="A115" s="152">
        <v>108</v>
      </c>
      <c r="B115" s="162" t="s">
        <v>149</v>
      </c>
      <c r="C115" s="158"/>
      <c r="D115" s="158"/>
      <c r="E115" s="158"/>
      <c r="F115" s="158">
        <f t="shared" si="8"/>
        <v>0</v>
      </c>
      <c r="G115" s="158"/>
      <c r="H115" s="158">
        <f t="shared" si="9"/>
        <v>0</v>
      </c>
      <c r="I115" s="158">
        <f t="shared" si="10"/>
        <v>0</v>
      </c>
      <c r="J115" s="158"/>
      <c r="K115" s="158"/>
      <c r="L115" s="158">
        <f t="shared" si="11"/>
        <v>0</v>
      </c>
      <c r="M115" s="158">
        <v>313.9</v>
      </c>
      <c r="N115" s="158">
        <f t="shared" si="12"/>
        <v>67.8024</v>
      </c>
      <c r="O115" s="158"/>
      <c r="P115" s="158">
        <f t="shared" si="13"/>
        <v>0</v>
      </c>
      <c r="Q115" s="158"/>
      <c r="R115" s="158"/>
      <c r="S115" s="167">
        <f t="shared" si="14"/>
        <v>0</v>
      </c>
      <c r="T115" s="54">
        <f t="shared" si="15"/>
        <v>67.8024</v>
      </c>
      <c r="U115" s="54"/>
      <c r="V115" s="169"/>
      <c r="W115" s="54"/>
      <c r="X115" s="169"/>
    </row>
    <row r="116" spans="1:24" s="168" customFormat="1" ht="14.25">
      <c r="A116" s="152">
        <v>109</v>
      </c>
      <c r="B116" s="162" t="s">
        <v>150</v>
      </c>
      <c r="C116" s="158"/>
      <c r="D116" s="158"/>
      <c r="E116" s="158"/>
      <c r="F116" s="158">
        <f t="shared" si="8"/>
        <v>0</v>
      </c>
      <c r="G116" s="158"/>
      <c r="H116" s="158">
        <f t="shared" si="9"/>
        <v>0</v>
      </c>
      <c r="I116" s="158">
        <f t="shared" si="10"/>
        <v>0</v>
      </c>
      <c r="J116" s="158">
        <v>35</v>
      </c>
      <c r="K116" s="158"/>
      <c r="L116" s="158">
        <f t="shared" si="11"/>
        <v>4.536</v>
      </c>
      <c r="M116" s="158">
        <v>220</v>
      </c>
      <c r="N116" s="158">
        <f t="shared" si="12"/>
        <v>47.52</v>
      </c>
      <c r="O116" s="158"/>
      <c r="P116" s="158">
        <f t="shared" si="13"/>
        <v>0</v>
      </c>
      <c r="Q116" s="158"/>
      <c r="R116" s="158">
        <v>8</v>
      </c>
      <c r="S116" s="167">
        <f t="shared" si="14"/>
        <v>1.7280000000000002</v>
      </c>
      <c r="T116" s="54">
        <f t="shared" si="15"/>
        <v>53.784000000000006</v>
      </c>
      <c r="U116" s="54"/>
      <c r="V116" s="169"/>
      <c r="W116" s="54"/>
      <c r="X116" s="169"/>
    </row>
    <row r="117" spans="1:24" s="168" customFormat="1" ht="14.25">
      <c r="A117" s="152">
        <v>110</v>
      </c>
      <c r="B117" s="162" t="s">
        <v>151</v>
      </c>
      <c r="C117" s="158"/>
      <c r="D117" s="158"/>
      <c r="E117" s="158"/>
      <c r="F117" s="158">
        <f t="shared" si="8"/>
        <v>0</v>
      </c>
      <c r="G117" s="158"/>
      <c r="H117" s="158">
        <f t="shared" si="9"/>
        <v>0</v>
      </c>
      <c r="I117" s="158">
        <f t="shared" si="10"/>
        <v>0</v>
      </c>
      <c r="J117" s="158">
        <v>60</v>
      </c>
      <c r="K117" s="158"/>
      <c r="L117" s="158">
        <f t="shared" si="11"/>
        <v>7.776</v>
      </c>
      <c r="M117" s="158">
        <v>180</v>
      </c>
      <c r="N117" s="158">
        <f t="shared" si="12"/>
        <v>38.88</v>
      </c>
      <c r="O117" s="158"/>
      <c r="P117" s="158">
        <f t="shared" si="13"/>
        <v>0</v>
      </c>
      <c r="Q117" s="158"/>
      <c r="R117" s="158"/>
      <c r="S117" s="167">
        <f t="shared" si="14"/>
        <v>0</v>
      </c>
      <c r="T117" s="54">
        <f t="shared" si="15"/>
        <v>46.656000000000006</v>
      </c>
      <c r="U117" s="54"/>
      <c r="V117" s="169"/>
      <c r="W117" s="54"/>
      <c r="X117" s="169"/>
    </row>
    <row r="118" spans="1:24" s="168" customFormat="1" ht="14.25">
      <c r="A118" s="152">
        <v>111</v>
      </c>
      <c r="B118" s="162" t="s">
        <v>152</v>
      </c>
      <c r="C118" s="158"/>
      <c r="D118" s="158"/>
      <c r="E118" s="158"/>
      <c r="F118" s="158">
        <f t="shared" si="8"/>
        <v>0</v>
      </c>
      <c r="G118" s="158"/>
      <c r="H118" s="158">
        <f t="shared" si="9"/>
        <v>0</v>
      </c>
      <c r="I118" s="158">
        <f t="shared" si="10"/>
        <v>0</v>
      </c>
      <c r="J118" s="158">
        <v>360</v>
      </c>
      <c r="K118" s="158"/>
      <c r="L118" s="158">
        <f t="shared" si="11"/>
        <v>46.656</v>
      </c>
      <c r="M118" s="158"/>
      <c r="N118" s="158">
        <f t="shared" si="12"/>
        <v>0</v>
      </c>
      <c r="O118" s="158"/>
      <c r="P118" s="158">
        <f t="shared" si="13"/>
        <v>0</v>
      </c>
      <c r="Q118" s="158"/>
      <c r="R118" s="158"/>
      <c r="S118" s="167">
        <f t="shared" si="14"/>
        <v>0</v>
      </c>
      <c r="T118" s="54">
        <f t="shared" si="15"/>
        <v>46.656</v>
      </c>
      <c r="U118" s="54"/>
      <c r="V118" s="169"/>
      <c r="W118" s="54"/>
      <c r="X118" s="169"/>
    </row>
    <row r="119" spans="1:24" s="168" customFormat="1" ht="14.25">
      <c r="A119" s="152">
        <v>112</v>
      </c>
      <c r="B119" s="162" t="s">
        <v>153</v>
      </c>
      <c r="C119" s="158"/>
      <c r="D119" s="158"/>
      <c r="E119" s="158"/>
      <c r="F119" s="158">
        <f t="shared" si="8"/>
        <v>0</v>
      </c>
      <c r="G119" s="158"/>
      <c r="H119" s="158">
        <f t="shared" si="9"/>
        <v>0</v>
      </c>
      <c r="I119" s="158">
        <f t="shared" si="10"/>
        <v>0</v>
      </c>
      <c r="J119" s="158">
        <v>140</v>
      </c>
      <c r="K119" s="158"/>
      <c r="L119" s="158">
        <f t="shared" si="11"/>
        <v>18.144</v>
      </c>
      <c r="M119" s="158">
        <v>270</v>
      </c>
      <c r="N119" s="158">
        <f t="shared" si="12"/>
        <v>58.32000000000001</v>
      </c>
      <c r="O119" s="158"/>
      <c r="P119" s="158">
        <f t="shared" si="13"/>
        <v>0</v>
      </c>
      <c r="Q119" s="158"/>
      <c r="R119" s="158">
        <v>11.3</v>
      </c>
      <c r="S119" s="167">
        <f t="shared" si="14"/>
        <v>2.4408000000000003</v>
      </c>
      <c r="T119" s="54">
        <f t="shared" si="15"/>
        <v>78.9048</v>
      </c>
      <c r="U119" s="54"/>
      <c r="V119" s="169"/>
      <c r="W119" s="54"/>
      <c r="X119" s="169"/>
    </row>
    <row r="120" spans="1:24" s="168" customFormat="1" ht="14.25">
      <c r="A120" s="152">
        <v>113</v>
      </c>
      <c r="B120" s="162" t="s">
        <v>154</v>
      </c>
      <c r="C120" s="158"/>
      <c r="D120" s="158"/>
      <c r="E120" s="158"/>
      <c r="F120" s="158">
        <f t="shared" si="8"/>
        <v>0</v>
      </c>
      <c r="G120" s="158"/>
      <c r="H120" s="158">
        <f t="shared" si="9"/>
        <v>0</v>
      </c>
      <c r="I120" s="158">
        <f t="shared" si="10"/>
        <v>0</v>
      </c>
      <c r="J120" s="158">
        <v>320</v>
      </c>
      <c r="K120" s="158"/>
      <c r="L120" s="158">
        <f t="shared" si="11"/>
        <v>41.471999999999994</v>
      </c>
      <c r="M120" s="158">
        <v>201</v>
      </c>
      <c r="N120" s="158">
        <f t="shared" si="12"/>
        <v>43.416000000000004</v>
      </c>
      <c r="O120" s="158"/>
      <c r="P120" s="158">
        <f t="shared" si="13"/>
        <v>0</v>
      </c>
      <c r="Q120" s="158"/>
      <c r="R120" s="158"/>
      <c r="S120" s="167">
        <f t="shared" si="14"/>
        <v>0</v>
      </c>
      <c r="T120" s="54">
        <f t="shared" si="15"/>
        <v>84.888</v>
      </c>
      <c r="U120" s="54"/>
      <c r="V120" s="169"/>
      <c r="W120" s="54"/>
      <c r="X120" s="169"/>
    </row>
    <row r="121" spans="1:24" s="168" customFormat="1" ht="14.25">
      <c r="A121" s="152">
        <v>114</v>
      </c>
      <c r="B121" s="162" t="s">
        <v>155</v>
      </c>
      <c r="C121" s="158"/>
      <c r="D121" s="158"/>
      <c r="E121" s="158"/>
      <c r="F121" s="158">
        <f t="shared" si="8"/>
        <v>0</v>
      </c>
      <c r="G121" s="158"/>
      <c r="H121" s="158">
        <f t="shared" si="9"/>
        <v>0</v>
      </c>
      <c r="I121" s="158">
        <f t="shared" si="10"/>
        <v>0</v>
      </c>
      <c r="J121" s="158">
        <v>170</v>
      </c>
      <c r="K121" s="158"/>
      <c r="L121" s="158">
        <f t="shared" si="11"/>
        <v>22.032</v>
      </c>
      <c r="M121" s="158">
        <v>200</v>
      </c>
      <c r="N121" s="158">
        <f t="shared" si="12"/>
        <v>43.2</v>
      </c>
      <c r="O121" s="158"/>
      <c r="P121" s="158">
        <f t="shared" si="13"/>
        <v>0</v>
      </c>
      <c r="Q121" s="158"/>
      <c r="R121" s="158"/>
      <c r="S121" s="167">
        <f t="shared" si="14"/>
        <v>0</v>
      </c>
      <c r="T121" s="54">
        <f t="shared" si="15"/>
        <v>65.232</v>
      </c>
      <c r="U121" s="54"/>
      <c r="V121" s="169"/>
      <c r="W121" s="54"/>
      <c r="X121" s="169"/>
    </row>
    <row r="122" spans="1:24" s="168" customFormat="1" ht="14.25">
      <c r="A122" s="152">
        <v>115</v>
      </c>
      <c r="B122" s="162" t="s">
        <v>156</v>
      </c>
      <c r="C122" s="158"/>
      <c r="D122" s="158"/>
      <c r="E122" s="158"/>
      <c r="F122" s="158">
        <f t="shared" si="8"/>
        <v>0</v>
      </c>
      <c r="G122" s="158"/>
      <c r="H122" s="158">
        <f t="shared" si="9"/>
        <v>0</v>
      </c>
      <c r="I122" s="158">
        <f t="shared" si="10"/>
        <v>0</v>
      </c>
      <c r="J122" s="158"/>
      <c r="K122" s="158"/>
      <c r="L122" s="158">
        <f t="shared" si="11"/>
        <v>0</v>
      </c>
      <c r="M122" s="158">
        <v>353</v>
      </c>
      <c r="N122" s="158">
        <f t="shared" si="12"/>
        <v>76.248</v>
      </c>
      <c r="O122" s="158"/>
      <c r="P122" s="158">
        <f t="shared" si="13"/>
        <v>0</v>
      </c>
      <c r="Q122" s="158"/>
      <c r="R122" s="158">
        <v>17.3</v>
      </c>
      <c r="S122" s="167">
        <f t="shared" si="14"/>
        <v>3.7368000000000006</v>
      </c>
      <c r="T122" s="54">
        <f t="shared" si="15"/>
        <v>79.9848</v>
      </c>
      <c r="U122" s="54"/>
      <c r="V122" s="169">
        <v>1</v>
      </c>
      <c r="W122" s="54"/>
      <c r="X122" s="169"/>
    </row>
    <row r="123" spans="1:24" s="168" customFormat="1" ht="14.25">
      <c r="A123" s="152">
        <v>116</v>
      </c>
      <c r="B123" s="162" t="s">
        <v>157</v>
      </c>
      <c r="C123" s="158"/>
      <c r="D123" s="158"/>
      <c r="E123" s="158"/>
      <c r="F123" s="158">
        <f t="shared" si="8"/>
        <v>0</v>
      </c>
      <c r="G123" s="158"/>
      <c r="H123" s="158">
        <f t="shared" si="9"/>
        <v>0</v>
      </c>
      <c r="I123" s="158">
        <f t="shared" si="10"/>
        <v>0</v>
      </c>
      <c r="J123" s="158">
        <v>120</v>
      </c>
      <c r="K123" s="158"/>
      <c r="L123" s="158">
        <f t="shared" si="11"/>
        <v>15.552</v>
      </c>
      <c r="M123" s="158">
        <v>135</v>
      </c>
      <c r="N123" s="158">
        <f t="shared" si="12"/>
        <v>29.160000000000004</v>
      </c>
      <c r="O123" s="158"/>
      <c r="P123" s="158">
        <f t="shared" si="13"/>
        <v>0</v>
      </c>
      <c r="Q123" s="158"/>
      <c r="R123" s="158"/>
      <c r="S123" s="167">
        <f t="shared" si="14"/>
        <v>0</v>
      </c>
      <c r="T123" s="54">
        <f t="shared" si="15"/>
        <v>44.712</v>
      </c>
      <c r="U123" s="54"/>
      <c r="V123" s="169"/>
      <c r="W123" s="54"/>
      <c r="X123" s="169"/>
    </row>
    <row r="124" spans="1:24" s="168" customFormat="1" ht="14.25">
      <c r="A124" s="152">
        <v>117</v>
      </c>
      <c r="B124" s="162" t="s">
        <v>158</v>
      </c>
      <c r="C124" s="158"/>
      <c r="D124" s="158"/>
      <c r="E124" s="158"/>
      <c r="F124" s="158">
        <f t="shared" si="8"/>
        <v>0</v>
      </c>
      <c r="G124" s="158"/>
      <c r="H124" s="158">
        <f t="shared" si="9"/>
        <v>0</v>
      </c>
      <c r="I124" s="158">
        <f t="shared" si="10"/>
        <v>0</v>
      </c>
      <c r="J124" s="158">
        <v>240</v>
      </c>
      <c r="K124" s="158"/>
      <c r="L124" s="158">
        <f t="shared" si="11"/>
        <v>31.104</v>
      </c>
      <c r="M124" s="158">
        <v>459.5</v>
      </c>
      <c r="N124" s="158">
        <f t="shared" si="12"/>
        <v>99.25200000000001</v>
      </c>
      <c r="O124" s="158"/>
      <c r="P124" s="158">
        <f t="shared" si="13"/>
        <v>0</v>
      </c>
      <c r="Q124" s="158"/>
      <c r="R124" s="158">
        <v>22.5</v>
      </c>
      <c r="S124" s="167">
        <f t="shared" si="14"/>
        <v>4.86</v>
      </c>
      <c r="T124" s="54">
        <f t="shared" si="15"/>
        <v>135.216</v>
      </c>
      <c r="U124" s="54"/>
      <c r="V124" s="169"/>
      <c r="W124" s="54"/>
      <c r="X124" s="169"/>
    </row>
    <row r="125" spans="1:24" s="168" customFormat="1" ht="14.25">
      <c r="A125" s="152">
        <v>118</v>
      </c>
      <c r="B125" s="162" t="s">
        <v>159</v>
      </c>
      <c r="C125" s="158"/>
      <c r="D125" s="158"/>
      <c r="E125" s="158"/>
      <c r="F125" s="158">
        <f t="shared" si="8"/>
        <v>0</v>
      </c>
      <c r="G125" s="158"/>
      <c r="H125" s="158">
        <f t="shared" si="9"/>
        <v>0</v>
      </c>
      <c r="I125" s="158">
        <f t="shared" si="10"/>
        <v>0</v>
      </c>
      <c r="J125" s="158"/>
      <c r="K125" s="158"/>
      <c r="L125" s="158">
        <f t="shared" si="11"/>
        <v>0</v>
      </c>
      <c r="M125" s="158"/>
      <c r="N125" s="158">
        <f t="shared" si="12"/>
        <v>0</v>
      </c>
      <c r="O125" s="158"/>
      <c r="P125" s="158">
        <f t="shared" si="13"/>
        <v>0</v>
      </c>
      <c r="Q125" s="158"/>
      <c r="R125" s="158"/>
      <c r="S125" s="167">
        <f t="shared" si="14"/>
        <v>0</v>
      </c>
      <c r="T125" s="54">
        <f t="shared" si="15"/>
        <v>0</v>
      </c>
      <c r="U125" s="54"/>
      <c r="V125" s="169"/>
      <c r="W125" s="54"/>
      <c r="X125" s="169"/>
    </row>
    <row r="126" spans="1:24" s="168" customFormat="1" ht="14.25">
      <c r="A126" s="152">
        <v>119</v>
      </c>
      <c r="B126" s="162" t="s">
        <v>160</v>
      </c>
      <c r="C126" s="158"/>
      <c r="D126" s="158"/>
      <c r="E126" s="158"/>
      <c r="F126" s="158">
        <f t="shared" si="8"/>
        <v>0</v>
      </c>
      <c r="G126" s="158"/>
      <c r="H126" s="158">
        <f t="shared" si="9"/>
        <v>0</v>
      </c>
      <c r="I126" s="158">
        <f t="shared" si="10"/>
        <v>0</v>
      </c>
      <c r="J126" s="158"/>
      <c r="K126" s="158"/>
      <c r="L126" s="158">
        <f t="shared" si="11"/>
        <v>0</v>
      </c>
      <c r="M126" s="158">
        <v>182</v>
      </c>
      <c r="N126" s="158">
        <f t="shared" si="12"/>
        <v>39.312000000000005</v>
      </c>
      <c r="O126" s="158"/>
      <c r="P126" s="158">
        <f t="shared" si="13"/>
        <v>0</v>
      </c>
      <c r="Q126" s="158"/>
      <c r="R126" s="158"/>
      <c r="S126" s="167">
        <f t="shared" si="14"/>
        <v>0</v>
      </c>
      <c r="T126" s="54">
        <f t="shared" si="15"/>
        <v>39.312000000000005</v>
      </c>
      <c r="U126" s="54"/>
      <c r="V126" s="169"/>
      <c r="W126" s="54"/>
      <c r="X126" s="169"/>
    </row>
    <row r="127" spans="1:24" s="168" customFormat="1" ht="14.25">
      <c r="A127" s="152">
        <v>120</v>
      </c>
      <c r="B127" s="162" t="s">
        <v>161</v>
      </c>
      <c r="C127" s="158"/>
      <c r="D127" s="158"/>
      <c r="E127" s="158"/>
      <c r="F127" s="158">
        <f t="shared" si="8"/>
        <v>0</v>
      </c>
      <c r="G127" s="158"/>
      <c r="H127" s="158">
        <f t="shared" si="9"/>
        <v>0</v>
      </c>
      <c r="I127" s="158">
        <f t="shared" si="10"/>
        <v>0</v>
      </c>
      <c r="J127" s="158">
        <v>420</v>
      </c>
      <c r="K127" s="158"/>
      <c r="L127" s="158">
        <f t="shared" si="11"/>
        <v>54.431999999999995</v>
      </c>
      <c r="M127" s="158">
        <v>1532</v>
      </c>
      <c r="N127" s="158">
        <f t="shared" si="12"/>
        <v>330.91200000000003</v>
      </c>
      <c r="O127" s="158"/>
      <c r="P127" s="158">
        <f t="shared" si="13"/>
        <v>0</v>
      </c>
      <c r="Q127" s="158"/>
      <c r="R127" s="158">
        <v>13.4</v>
      </c>
      <c r="S127" s="167">
        <f t="shared" si="14"/>
        <v>2.8944000000000005</v>
      </c>
      <c r="T127" s="54">
        <f t="shared" si="15"/>
        <v>388.23840000000007</v>
      </c>
      <c r="U127" s="54"/>
      <c r="V127" s="169"/>
      <c r="W127" s="54"/>
      <c r="X127" s="169"/>
    </row>
    <row r="128" spans="1:24" s="168" customFormat="1" ht="14.25">
      <c r="A128" s="152">
        <v>121</v>
      </c>
      <c r="B128" s="162" t="s">
        <v>162</v>
      </c>
      <c r="C128" s="158"/>
      <c r="D128" s="158"/>
      <c r="E128" s="158"/>
      <c r="F128" s="158">
        <f t="shared" si="8"/>
        <v>0</v>
      </c>
      <c r="G128" s="158"/>
      <c r="H128" s="158">
        <f t="shared" si="9"/>
        <v>0</v>
      </c>
      <c r="I128" s="158">
        <f t="shared" si="10"/>
        <v>0</v>
      </c>
      <c r="J128" s="158"/>
      <c r="K128" s="158"/>
      <c r="L128" s="158">
        <f t="shared" si="11"/>
        <v>0</v>
      </c>
      <c r="M128" s="158">
        <v>98</v>
      </c>
      <c r="N128" s="158">
        <f t="shared" si="12"/>
        <v>21.168000000000003</v>
      </c>
      <c r="O128" s="158"/>
      <c r="P128" s="158">
        <f t="shared" si="13"/>
        <v>0</v>
      </c>
      <c r="Q128" s="158">
        <v>25</v>
      </c>
      <c r="R128" s="158"/>
      <c r="S128" s="167">
        <f t="shared" si="14"/>
        <v>0</v>
      </c>
      <c r="T128" s="54">
        <f t="shared" si="15"/>
        <v>21.168000000000003</v>
      </c>
      <c r="U128" s="54"/>
      <c r="V128" s="169"/>
      <c r="W128" s="54"/>
      <c r="X128" s="169"/>
    </row>
    <row r="129" spans="1:24" s="168" customFormat="1" ht="14.25">
      <c r="A129" s="152">
        <v>122</v>
      </c>
      <c r="B129" s="162" t="s">
        <v>163</v>
      </c>
      <c r="C129" s="158"/>
      <c r="D129" s="158"/>
      <c r="E129" s="158"/>
      <c r="F129" s="158">
        <f t="shared" si="8"/>
        <v>0</v>
      </c>
      <c r="G129" s="158"/>
      <c r="H129" s="158">
        <f t="shared" si="9"/>
        <v>0</v>
      </c>
      <c r="I129" s="158">
        <f t="shared" si="10"/>
        <v>0</v>
      </c>
      <c r="J129" s="158"/>
      <c r="K129" s="158"/>
      <c r="L129" s="158">
        <f t="shared" si="11"/>
        <v>0</v>
      </c>
      <c r="M129" s="158">
        <v>248.5</v>
      </c>
      <c r="N129" s="158">
        <f t="shared" si="12"/>
        <v>53.67600000000001</v>
      </c>
      <c r="O129" s="158"/>
      <c r="P129" s="158">
        <f t="shared" si="13"/>
        <v>0</v>
      </c>
      <c r="Q129" s="158"/>
      <c r="R129" s="158"/>
      <c r="S129" s="167">
        <f t="shared" si="14"/>
        <v>0</v>
      </c>
      <c r="T129" s="54">
        <f t="shared" si="15"/>
        <v>53.67600000000001</v>
      </c>
      <c r="U129" s="54"/>
      <c r="V129" s="169"/>
      <c r="W129" s="54"/>
      <c r="X129" s="169"/>
    </row>
    <row r="130" spans="1:24" s="168" customFormat="1" ht="14.25">
      <c r="A130" s="152">
        <v>123</v>
      </c>
      <c r="B130" s="162" t="s">
        <v>164</v>
      </c>
      <c r="C130" s="158"/>
      <c r="D130" s="158"/>
      <c r="E130" s="158"/>
      <c r="F130" s="158">
        <f t="shared" si="8"/>
        <v>0</v>
      </c>
      <c r="G130" s="158"/>
      <c r="H130" s="158">
        <f t="shared" si="9"/>
        <v>0</v>
      </c>
      <c r="I130" s="158">
        <f t="shared" si="10"/>
        <v>0</v>
      </c>
      <c r="J130" s="158"/>
      <c r="K130" s="158"/>
      <c r="L130" s="158">
        <f t="shared" si="11"/>
        <v>0</v>
      </c>
      <c r="M130" s="158">
        <v>159.9</v>
      </c>
      <c r="N130" s="158">
        <f t="shared" si="12"/>
        <v>34.5384</v>
      </c>
      <c r="O130" s="158"/>
      <c r="P130" s="158">
        <f t="shared" si="13"/>
        <v>0</v>
      </c>
      <c r="Q130" s="158"/>
      <c r="R130" s="158"/>
      <c r="S130" s="167">
        <f t="shared" si="14"/>
        <v>0</v>
      </c>
      <c r="T130" s="54">
        <f t="shared" si="15"/>
        <v>34.5384</v>
      </c>
      <c r="U130" s="54"/>
      <c r="V130" s="169"/>
      <c r="W130" s="54"/>
      <c r="X130" s="169"/>
    </row>
    <row r="131" spans="1:24" s="168" customFormat="1" ht="14.25">
      <c r="A131" s="152">
        <v>124</v>
      </c>
      <c r="B131" s="162" t="s">
        <v>165</v>
      </c>
      <c r="C131" s="158"/>
      <c r="D131" s="158"/>
      <c r="E131" s="158"/>
      <c r="F131" s="158">
        <f t="shared" si="8"/>
        <v>0</v>
      </c>
      <c r="G131" s="158"/>
      <c r="H131" s="158">
        <f t="shared" si="9"/>
        <v>0</v>
      </c>
      <c r="I131" s="158">
        <f t="shared" si="10"/>
        <v>0</v>
      </c>
      <c r="J131" s="158"/>
      <c r="K131" s="158"/>
      <c r="L131" s="158">
        <f t="shared" si="11"/>
        <v>0</v>
      </c>
      <c r="M131" s="158">
        <v>321</v>
      </c>
      <c r="N131" s="158">
        <f t="shared" si="12"/>
        <v>69.33600000000001</v>
      </c>
      <c r="O131" s="158"/>
      <c r="P131" s="158">
        <f t="shared" si="13"/>
        <v>0</v>
      </c>
      <c r="Q131" s="158"/>
      <c r="R131" s="158">
        <v>24.75</v>
      </c>
      <c r="S131" s="167">
        <f t="shared" si="14"/>
        <v>5.346000000000001</v>
      </c>
      <c r="T131" s="54">
        <f t="shared" si="15"/>
        <v>74.68200000000002</v>
      </c>
      <c r="U131" s="54"/>
      <c r="V131" s="169"/>
      <c r="W131" s="54"/>
      <c r="X131" s="169"/>
    </row>
    <row r="132" spans="1:24" s="168" customFormat="1" ht="14.25">
      <c r="A132" s="152">
        <v>125</v>
      </c>
      <c r="B132" s="162" t="s">
        <v>166</v>
      </c>
      <c r="C132" s="158"/>
      <c r="D132" s="158"/>
      <c r="E132" s="158"/>
      <c r="F132" s="158">
        <f t="shared" si="8"/>
        <v>0</v>
      </c>
      <c r="G132" s="158"/>
      <c r="H132" s="158">
        <f t="shared" si="9"/>
        <v>0</v>
      </c>
      <c r="I132" s="158">
        <f t="shared" si="10"/>
        <v>0</v>
      </c>
      <c r="J132" s="158">
        <v>90</v>
      </c>
      <c r="K132" s="158"/>
      <c r="L132" s="158">
        <f t="shared" si="11"/>
        <v>11.664</v>
      </c>
      <c r="M132" s="158">
        <v>206</v>
      </c>
      <c r="N132" s="158">
        <f t="shared" si="12"/>
        <v>44.496</v>
      </c>
      <c r="O132" s="158"/>
      <c r="P132" s="158">
        <f t="shared" si="13"/>
        <v>0</v>
      </c>
      <c r="Q132" s="158"/>
      <c r="R132" s="158"/>
      <c r="S132" s="167">
        <f t="shared" si="14"/>
        <v>0</v>
      </c>
      <c r="T132" s="54">
        <f t="shared" si="15"/>
        <v>56.160000000000004</v>
      </c>
      <c r="U132" s="54"/>
      <c r="V132" s="169"/>
      <c r="W132" s="54"/>
      <c r="X132" s="169"/>
    </row>
    <row r="133" spans="1:24" s="168" customFormat="1" ht="14.25">
      <c r="A133" s="152">
        <v>126</v>
      </c>
      <c r="B133" s="162" t="s">
        <v>167</v>
      </c>
      <c r="C133" s="158"/>
      <c r="D133" s="158"/>
      <c r="E133" s="158"/>
      <c r="F133" s="158">
        <f t="shared" si="8"/>
        <v>0</v>
      </c>
      <c r="G133" s="158"/>
      <c r="H133" s="158">
        <f t="shared" si="9"/>
        <v>0</v>
      </c>
      <c r="I133" s="158">
        <f t="shared" si="10"/>
        <v>0</v>
      </c>
      <c r="J133" s="158">
        <v>42</v>
      </c>
      <c r="K133" s="158"/>
      <c r="L133" s="158">
        <f t="shared" si="11"/>
        <v>5.4432</v>
      </c>
      <c r="M133" s="158">
        <v>204</v>
      </c>
      <c r="N133" s="158">
        <f t="shared" si="12"/>
        <v>44.06400000000001</v>
      </c>
      <c r="O133" s="158"/>
      <c r="P133" s="158">
        <f t="shared" si="13"/>
        <v>0</v>
      </c>
      <c r="Q133" s="158"/>
      <c r="R133" s="158"/>
      <c r="S133" s="167">
        <f t="shared" si="14"/>
        <v>0</v>
      </c>
      <c r="T133" s="54">
        <f t="shared" si="15"/>
        <v>49.507200000000005</v>
      </c>
      <c r="U133" s="54"/>
      <c r="V133" s="169"/>
      <c r="W133" s="54"/>
      <c r="X133" s="169"/>
    </row>
    <row r="134" spans="1:24" s="168" customFormat="1" ht="14.25">
      <c r="A134" s="152">
        <v>127</v>
      </c>
      <c r="B134" s="162" t="s">
        <v>168</v>
      </c>
      <c r="C134" s="158"/>
      <c r="D134" s="158"/>
      <c r="E134" s="158"/>
      <c r="F134" s="158">
        <f t="shared" si="8"/>
        <v>0</v>
      </c>
      <c r="G134" s="158"/>
      <c r="H134" s="158">
        <f t="shared" si="9"/>
        <v>0</v>
      </c>
      <c r="I134" s="158">
        <f t="shared" si="10"/>
        <v>0</v>
      </c>
      <c r="J134" s="158">
        <v>100</v>
      </c>
      <c r="K134" s="158"/>
      <c r="L134" s="158">
        <f t="shared" si="11"/>
        <v>12.959999999999999</v>
      </c>
      <c r="M134" s="158">
        <v>224</v>
      </c>
      <c r="N134" s="158">
        <f t="shared" si="12"/>
        <v>48.38400000000001</v>
      </c>
      <c r="O134" s="158"/>
      <c r="P134" s="158">
        <f t="shared" si="13"/>
        <v>0</v>
      </c>
      <c r="Q134" s="158"/>
      <c r="R134" s="158"/>
      <c r="S134" s="167">
        <f t="shared" si="14"/>
        <v>0</v>
      </c>
      <c r="T134" s="54">
        <f t="shared" si="15"/>
        <v>61.34400000000001</v>
      </c>
      <c r="U134" s="54"/>
      <c r="V134" s="169"/>
      <c r="W134" s="54"/>
      <c r="X134" s="169"/>
    </row>
    <row r="135" spans="1:24" s="168" customFormat="1" ht="14.25">
      <c r="A135" s="152">
        <v>128</v>
      </c>
      <c r="B135" s="162" t="s">
        <v>169</v>
      </c>
      <c r="C135" s="158"/>
      <c r="D135" s="158"/>
      <c r="E135" s="158"/>
      <c r="F135" s="158">
        <f t="shared" si="8"/>
        <v>0</v>
      </c>
      <c r="G135" s="158"/>
      <c r="H135" s="158">
        <f t="shared" si="9"/>
        <v>0</v>
      </c>
      <c r="I135" s="158">
        <f t="shared" si="10"/>
        <v>0</v>
      </c>
      <c r="J135" s="158">
        <v>80</v>
      </c>
      <c r="K135" s="158"/>
      <c r="L135" s="158">
        <f t="shared" si="11"/>
        <v>10.367999999999999</v>
      </c>
      <c r="M135" s="158">
        <v>375</v>
      </c>
      <c r="N135" s="158">
        <f t="shared" si="12"/>
        <v>81.00000000000001</v>
      </c>
      <c r="O135" s="158"/>
      <c r="P135" s="158">
        <f t="shared" si="13"/>
        <v>0</v>
      </c>
      <c r="Q135" s="158"/>
      <c r="R135" s="158">
        <v>14.2</v>
      </c>
      <c r="S135" s="167">
        <f t="shared" si="14"/>
        <v>3.0672</v>
      </c>
      <c r="T135" s="54">
        <f t="shared" si="15"/>
        <v>94.43520000000001</v>
      </c>
      <c r="U135" s="54"/>
      <c r="V135" s="169"/>
      <c r="W135" s="54"/>
      <c r="X135" s="169"/>
    </row>
    <row r="136" spans="1:24" s="168" customFormat="1" ht="14.25">
      <c r="A136" s="152">
        <v>129</v>
      </c>
      <c r="B136" s="162" t="s">
        <v>170</v>
      </c>
      <c r="C136" s="158"/>
      <c r="D136" s="158"/>
      <c r="E136" s="158"/>
      <c r="F136" s="158">
        <f t="shared" si="8"/>
        <v>0</v>
      </c>
      <c r="G136" s="158"/>
      <c r="H136" s="158">
        <f t="shared" si="9"/>
        <v>0</v>
      </c>
      <c r="I136" s="158">
        <f t="shared" si="10"/>
        <v>0</v>
      </c>
      <c r="J136" s="158">
        <v>40</v>
      </c>
      <c r="K136" s="158"/>
      <c r="L136" s="158">
        <f t="shared" si="11"/>
        <v>5.183999999999999</v>
      </c>
      <c r="M136" s="158">
        <v>356</v>
      </c>
      <c r="N136" s="158">
        <f t="shared" si="12"/>
        <v>76.89600000000002</v>
      </c>
      <c r="O136" s="158"/>
      <c r="P136" s="158">
        <f t="shared" si="13"/>
        <v>0</v>
      </c>
      <c r="Q136" s="158"/>
      <c r="R136" s="158"/>
      <c r="S136" s="167">
        <f t="shared" si="14"/>
        <v>0</v>
      </c>
      <c r="T136" s="54">
        <f t="shared" si="15"/>
        <v>82.08000000000001</v>
      </c>
      <c r="U136" s="54"/>
      <c r="V136" s="169"/>
      <c r="W136" s="54"/>
      <c r="X136" s="169"/>
    </row>
    <row r="137" spans="1:24" s="168" customFormat="1" ht="14.25">
      <c r="A137" s="152">
        <v>130</v>
      </c>
      <c r="B137" s="162" t="s">
        <v>171</v>
      </c>
      <c r="C137" s="158"/>
      <c r="D137" s="158"/>
      <c r="E137" s="158"/>
      <c r="F137" s="158">
        <f aca="true" t="shared" si="16" ref="F137:F165">(C137+E137)*$E$3</f>
        <v>0</v>
      </c>
      <c r="G137" s="158"/>
      <c r="H137" s="158">
        <f aca="true" t="shared" si="17" ref="H137:H165">G137*$F$3</f>
        <v>0</v>
      </c>
      <c r="I137" s="158">
        <f aca="true" t="shared" si="18" ref="I137:I165">F137+H137</f>
        <v>0</v>
      </c>
      <c r="J137" s="158">
        <v>40</v>
      </c>
      <c r="K137" s="158"/>
      <c r="L137" s="158">
        <f aca="true" t="shared" si="19" ref="L137:L165">(J137+K137)*$L$3</f>
        <v>5.183999999999999</v>
      </c>
      <c r="M137" s="158">
        <v>230</v>
      </c>
      <c r="N137" s="158">
        <f aca="true" t="shared" si="20" ref="N137:N165">M137*$N$3</f>
        <v>49.68000000000001</v>
      </c>
      <c r="O137" s="158"/>
      <c r="P137" s="158">
        <f aca="true" t="shared" si="21" ref="P137:P165">O137*$P$3</f>
        <v>0</v>
      </c>
      <c r="Q137" s="158"/>
      <c r="R137" s="158"/>
      <c r="S137" s="167">
        <f aca="true" t="shared" si="22" ref="S137:S165">R137*$S$3</f>
        <v>0</v>
      </c>
      <c r="T137" s="54">
        <f aca="true" t="shared" si="23" ref="T137:T165">L137+N137+P137+S137</f>
        <v>54.864000000000004</v>
      </c>
      <c r="U137" s="54"/>
      <c r="V137" s="169"/>
      <c r="W137" s="54"/>
      <c r="X137" s="169"/>
    </row>
    <row r="138" spans="1:24" s="168" customFormat="1" ht="14.25">
      <c r="A138" s="152">
        <v>131</v>
      </c>
      <c r="B138" s="162" t="s">
        <v>172</v>
      </c>
      <c r="C138" s="158"/>
      <c r="D138" s="158"/>
      <c r="E138" s="158"/>
      <c r="F138" s="158">
        <f t="shared" si="16"/>
        <v>0</v>
      </c>
      <c r="G138" s="158"/>
      <c r="H138" s="158">
        <f t="shared" si="17"/>
        <v>0</v>
      </c>
      <c r="I138" s="158">
        <f t="shared" si="18"/>
        <v>0</v>
      </c>
      <c r="J138" s="158">
        <v>12</v>
      </c>
      <c r="K138" s="158"/>
      <c r="L138" s="158">
        <f t="shared" si="19"/>
        <v>1.5552</v>
      </c>
      <c r="M138" s="158">
        <v>176</v>
      </c>
      <c r="N138" s="158">
        <f t="shared" si="20"/>
        <v>38.016000000000005</v>
      </c>
      <c r="O138" s="158"/>
      <c r="P138" s="158">
        <f t="shared" si="21"/>
        <v>0</v>
      </c>
      <c r="Q138" s="158"/>
      <c r="R138" s="158"/>
      <c r="S138" s="167">
        <f t="shared" si="22"/>
        <v>0</v>
      </c>
      <c r="T138" s="54">
        <f t="shared" si="23"/>
        <v>39.571200000000005</v>
      </c>
      <c r="U138" s="54"/>
      <c r="V138" s="169"/>
      <c r="W138" s="54"/>
      <c r="X138" s="169"/>
    </row>
    <row r="139" spans="1:24" s="168" customFormat="1" ht="14.25">
      <c r="A139" s="152">
        <v>132</v>
      </c>
      <c r="B139" s="162" t="s">
        <v>173</v>
      </c>
      <c r="C139" s="158"/>
      <c r="D139" s="158"/>
      <c r="E139" s="158"/>
      <c r="F139" s="158">
        <f t="shared" si="16"/>
        <v>0</v>
      </c>
      <c r="G139" s="158"/>
      <c r="H139" s="158">
        <f t="shared" si="17"/>
        <v>0</v>
      </c>
      <c r="I139" s="158">
        <f t="shared" si="18"/>
        <v>0</v>
      </c>
      <c r="J139" s="158">
        <v>60</v>
      </c>
      <c r="K139" s="158"/>
      <c r="L139" s="158">
        <f t="shared" si="19"/>
        <v>7.776</v>
      </c>
      <c r="M139" s="158">
        <v>130</v>
      </c>
      <c r="N139" s="158">
        <f t="shared" si="20"/>
        <v>28.080000000000002</v>
      </c>
      <c r="O139" s="158"/>
      <c r="P139" s="158">
        <f t="shared" si="21"/>
        <v>0</v>
      </c>
      <c r="Q139" s="158"/>
      <c r="R139" s="158"/>
      <c r="S139" s="167">
        <f t="shared" si="22"/>
        <v>0</v>
      </c>
      <c r="T139" s="54">
        <f t="shared" si="23"/>
        <v>35.856</v>
      </c>
      <c r="U139" s="54"/>
      <c r="V139" s="169"/>
      <c r="W139" s="54"/>
      <c r="X139" s="169"/>
    </row>
    <row r="140" spans="1:24" s="168" customFormat="1" ht="14.25">
      <c r="A140" s="152">
        <v>133</v>
      </c>
      <c r="B140" s="162" t="s">
        <v>174</v>
      </c>
      <c r="C140" s="158"/>
      <c r="D140" s="158"/>
      <c r="E140" s="158"/>
      <c r="F140" s="158">
        <f t="shared" si="16"/>
        <v>0</v>
      </c>
      <c r="G140" s="158"/>
      <c r="H140" s="158">
        <f t="shared" si="17"/>
        <v>0</v>
      </c>
      <c r="I140" s="158">
        <f t="shared" si="18"/>
        <v>0</v>
      </c>
      <c r="J140" s="158"/>
      <c r="K140" s="158"/>
      <c r="L140" s="158">
        <f t="shared" si="19"/>
        <v>0</v>
      </c>
      <c r="M140" s="158">
        <v>290.6</v>
      </c>
      <c r="N140" s="158">
        <f t="shared" si="20"/>
        <v>62.76960000000001</v>
      </c>
      <c r="O140" s="158"/>
      <c r="P140" s="158">
        <f t="shared" si="21"/>
        <v>0</v>
      </c>
      <c r="Q140" s="158"/>
      <c r="R140" s="158"/>
      <c r="S140" s="167">
        <f t="shared" si="22"/>
        <v>0</v>
      </c>
      <c r="T140" s="54">
        <f t="shared" si="23"/>
        <v>62.76960000000001</v>
      </c>
      <c r="U140" s="54"/>
      <c r="V140" s="169"/>
      <c r="W140" s="54"/>
      <c r="X140" s="169"/>
    </row>
    <row r="141" spans="1:24" s="168" customFormat="1" ht="14.25">
      <c r="A141" s="152">
        <v>134</v>
      </c>
      <c r="B141" s="162" t="s">
        <v>175</v>
      </c>
      <c r="C141" s="158"/>
      <c r="D141" s="158"/>
      <c r="E141" s="158"/>
      <c r="F141" s="158">
        <f t="shared" si="16"/>
        <v>0</v>
      </c>
      <c r="G141" s="158"/>
      <c r="H141" s="158">
        <f t="shared" si="17"/>
        <v>0</v>
      </c>
      <c r="I141" s="158">
        <f t="shared" si="18"/>
        <v>0</v>
      </c>
      <c r="J141" s="158">
        <v>20</v>
      </c>
      <c r="K141" s="158"/>
      <c r="L141" s="158">
        <f t="shared" si="19"/>
        <v>2.5919999999999996</v>
      </c>
      <c r="M141" s="158">
        <v>143</v>
      </c>
      <c r="N141" s="158">
        <f t="shared" si="20"/>
        <v>30.888000000000005</v>
      </c>
      <c r="O141" s="158"/>
      <c r="P141" s="158">
        <f t="shared" si="21"/>
        <v>0</v>
      </c>
      <c r="Q141" s="158"/>
      <c r="R141" s="158"/>
      <c r="S141" s="167">
        <f t="shared" si="22"/>
        <v>0</v>
      </c>
      <c r="T141" s="54">
        <f t="shared" si="23"/>
        <v>33.480000000000004</v>
      </c>
      <c r="U141" s="54"/>
      <c r="V141" s="169"/>
      <c r="W141" s="54"/>
      <c r="X141" s="169"/>
    </row>
    <row r="142" spans="1:24" s="168" customFormat="1" ht="14.25">
      <c r="A142" s="152">
        <v>135</v>
      </c>
      <c r="B142" s="162" t="s">
        <v>176</v>
      </c>
      <c r="C142" s="158"/>
      <c r="D142" s="158"/>
      <c r="E142" s="158"/>
      <c r="F142" s="158">
        <f t="shared" si="16"/>
        <v>0</v>
      </c>
      <c r="G142" s="158"/>
      <c r="H142" s="158">
        <f t="shared" si="17"/>
        <v>0</v>
      </c>
      <c r="I142" s="158">
        <f t="shared" si="18"/>
        <v>0</v>
      </c>
      <c r="J142" s="158">
        <v>57.8</v>
      </c>
      <c r="K142" s="158">
        <v>21</v>
      </c>
      <c r="L142" s="158">
        <f t="shared" si="19"/>
        <v>10.21248</v>
      </c>
      <c r="M142" s="158">
        <v>547.6</v>
      </c>
      <c r="N142" s="158">
        <f t="shared" si="20"/>
        <v>118.28160000000003</v>
      </c>
      <c r="O142" s="158"/>
      <c r="P142" s="158">
        <f t="shared" si="21"/>
        <v>0</v>
      </c>
      <c r="Q142" s="158"/>
      <c r="R142" s="158"/>
      <c r="S142" s="167">
        <f t="shared" si="22"/>
        <v>0</v>
      </c>
      <c r="T142" s="54">
        <f t="shared" si="23"/>
        <v>128.49408000000003</v>
      </c>
      <c r="U142" s="54"/>
      <c r="V142" s="169"/>
      <c r="W142" s="54"/>
      <c r="X142" s="169"/>
    </row>
    <row r="143" spans="1:24" ht="14.25">
      <c r="A143" s="152">
        <v>136</v>
      </c>
      <c r="B143" s="162" t="s">
        <v>177</v>
      </c>
      <c r="C143" s="158">
        <v>11</v>
      </c>
      <c r="D143" s="158">
        <v>142</v>
      </c>
      <c r="E143" s="158"/>
      <c r="F143" s="158">
        <f t="shared" si="16"/>
        <v>0.5412</v>
      </c>
      <c r="G143" s="158">
        <v>59</v>
      </c>
      <c r="H143" s="158">
        <f t="shared" si="17"/>
        <v>64.5873</v>
      </c>
      <c r="I143" s="158">
        <f t="shared" si="18"/>
        <v>65.1285</v>
      </c>
      <c r="J143" s="158">
        <v>42.2</v>
      </c>
      <c r="K143" s="158"/>
      <c r="L143" s="158">
        <f t="shared" si="19"/>
        <v>5.46912</v>
      </c>
      <c r="M143" s="158">
        <v>433.3</v>
      </c>
      <c r="N143" s="158">
        <f t="shared" si="20"/>
        <v>93.59280000000001</v>
      </c>
      <c r="O143" s="158">
        <v>73.8</v>
      </c>
      <c r="P143" s="158">
        <f t="shared" si="21"/>
        <v>27.8964</v>
      </c>
      <c r="Q143" s="158"/>
      <c r="R143" s="158"/>
      <c r="S143" s="88">
        <f t="shared" si="22"/>
        <v>0</v>
      </c>
      <c r="T143" s="13">
        <f t="shared" si="23"/>
        <v>126.95832000000001</v>
      </c>
      <c r="U143" s="13"/>
      <c r="V143" s="14">
        <v>1</v>
      </c>
      <c r="W143" s="13"/>
      <c r="X143" s="14"/>
    </row>
    <row r="144" spans="1:24" ht="14.25">
      <c r="A144" s="152">
        <v>137</v>
      </c>
      <c r="B144" s="162" t="s">
        <v>293</v>
      </c>
      <c r="C144" s="158"/>
      <c r="D144" s="158"/>
      <c r="E144" s="158"/>
      <c r="F144" s="158">
        <f t="shared" si="16"/>
        <v>0</v>
      </c>
      <c r="G144" s="158"/>
      <c r="H144" s="158">
        <f t="shared" si="17"/>
        <v>0</v>
      </c>
      <c r="I144" s="158">
        <f t="shared" si="18"/>
        <v>0</v>
      </c>
      <c r="J144" s="158">
        <v>3593.2</v>
      </c>
      <c r="K144" s="158"/>
      <c r="L144" s="158">
        <f t="shared" si="19"/>
        <v>465.67871999999994</v>
      </c>
      <c r="M144" s="158">
        <v>1832.6</v>
      </c>
      <c r="N144" s="158">
        <f t="shared" si="20"/>
        <v>395.8416</v>
      </c>
      <c r="O144" s="158"/>
      <c r="P144" s="158">
        <f t="shared" si="21"/>
        <v>0</v>
      </c>
      <c r="Q144" s="158"/>
      <c r="R144" s="158">
        <v>21.36</v>
      </c>
      <c r="S144" s="88">
        <f t="shared" si="22"/>
        <v>4.61376</v>
      </c>
      <c r="T144" s="13">
        <f t="shared" si="23"/>
        <v>866.1340799999999</v>
      </c>
      <c r="U144" s="13"/>
      <c r="V144" s="14"/>
      <c r="W144" s="13"/>
      <c r="X144" s="14"/>
    </row>
    <row r="145" spans="1:24" ht="14.25">
      <c r="A145" s="152">
        <v>138</v>
      </c>
      <c r="B145" s="162" t="s">
        <v>178</v>
      </c>
      <c r="C145" s="158"/>
      <c r="D145" s="158"/>
      <c r="E145" s="158"/>
      <c r="F145" s="158">
        <f t="shared" si="16"/>
        <v>0</v>
      </c>
      <c r="G145" s="158"/>
      <c r="H145" s="158">
        <f t="shared" si="17"/>
        <v>0</v>
      </c>
      <c r="I145" s="158">
        <f t="shared" si="18"/>
        <v>0</v>
      </c>
      <c r="J145" s="158">
        <v>47.1</v>
      </c>
      <c r="K145" s="158"/>
      <c r="L145" s="158">
        <f t="shared" si="19"/>
        <v>6.10416</v>
      </c>
      <c r="M145" s="158">
        <v>300</v>
      </c>
      <c r="N145" s="158">
        <f t="shared" si="20"/>
        <v>64.80000000000001</v>
      </c>
      <c r="O145" s="158"/>
      <c r="P145" s="158">
        <f t="shared" si="21"/>
        <v>0</v>
      </c>
      <c r="Q145" s="158"/>
      <c r="R145" s="158"/>
      <c r="S145" s="88">
        <f t="shared" si="22"/>
        <v>0</v>
      </c>
      <c r="T145" s="13">
        <f t="shared" si="23"/>
        <v>70.90416000000002</v>
      </c>
      <c r="U145" s="13"/>
      <c r="V145" s="14"/>
      <c r="W145" s="13"/>
      <c r="X145" s="14"/>
    </row>
    <row r="146" spans="1:24" ht="14.25">
      <c r="A146" s="152">
        <v>139</v>
      </c>
      <c r="B146" s="162" t="s">
        <v>179</v>
      </c>
      <c r="C146" s="158"/>
      <c r="D146" s="158"/>
      <c r="E146" s="158"/>
      <c r="F146" s="158">
        <f t="shared" si="16"/>
        <v>0</v>
      </c>
      <c r="G146" s="158"/>
      <c r="H146" s="158">
        <f t="shared" si="17"/>
        <v>0</v>
      </c>
      <c r="I146" s="158">
        <f t="shared" si="18"/>
        <v>0</v>
      </c>
      <c r="J146" s="158">
        <v>50.2</v>
      </c>
      <c r="K146" s="158"/>
      <c r="L146" s="158">
        <f t="shared" si="19"/>
        <v>6.50592</v>
      </c>
      <c r="M146" s="158"/>
      <c r="N146" s="158">
        <f t="shared" si="20"/>
        <v>0</v>
      </c>
      <c r="O146" s="158"/>
      <c r="P146" s="158">
        <f t="shared" si="21"/>
        <v>0</v>
      </c>
      <c r="Q146" s="158"/>
      <c r="R146" s="158"/>
      <c r="S146" s="88">
        <f t="shared" si="22"/>
        <v>0</v>
      </c>
      <c r="T146" s="13">
        <f t="shared" si="23"/>
        <v>6.50592</v>
      </c>
      <c r="U146" s="13"/>
      <c r="V146" s="14"/>
      <c r="W146" s="13"/>
      <c r="X146" s="14"/>
    </row>
    <row r="147" spans="1:24" ht="14.25">
      <c r="A147" s="152">
        <v>140</v>
      </c>
      <c r="B147" s="162" t="s">
        <v>180</v>
      </c>
      <c r="C147" s="158"/>
      <c r="D147" s="158"/>
      <c r="E147" s="158"/>
      <c r="F147" s="158">
        <f t="shared" si="16"/>
        <v>0</v>
      </c>
      <c r="G147" s="158"/>
      <c r="H147" s="158">
        <f t="shared" si="17"/>
        <v>0</v>
      </c>
      <c r="I147" s="158">
        <f t="shared" si="18"/>
        <v>0</v>
      </c>
      <c r="J147" s="158">
        <v>167.4</v>
      </c>
      <c r="K147" s="158"/>
      <c r="L147" s="158">
        <f t="shared" si="19"/>
        <v>21.69504</v>
      </c>
      <c r="M147" s="158">
        <v>171.5</v>
      </c>
      <c r="N147" s="158">
        <f t="shared" si="20"/>
        <v>37.044000000000004</v>
      </c>
      <c r="O147" s="158"/>
      <c r="P147" s="158">
        <f t="shared" si="21"/>
        <v>0</v>
      </c>
      <c r="Q147" s="158"/>
      <c r="R147" s="158"/>
      <c r="S147" s="88">
        <f t="shared" si="22"/>
        <v>0</v>
      </c>
      <c r="T147" s="13">
        <f t="shared" si="23"/>
        <v>58.73904</v>
      </c>
      <c r="U147" s="13"/>
      <c r="V147" s="14">
        <v>1</v>
      </c>
      <c r="W147" s="13"/>
      <c r="X147" s="14"/>
    </row>
    <row r="148" spans="1:24" ht="14.25">
      <c r="A148" s="152">
        <v>141</v>
      </c>
      <c r="B148" s="162" t="s">
        <v>181</v>
      </c>
      <c r="C148" s="158"/>
      <c r="D148" s="158"/>
      <c r="E148" s="158"/>
      <c r="F148" s="158">
        <f t="shared" si="16"/>
        <v>0</v>
      </c>
      <c r="G148" s="158"/>
      <c r="H148" s="158">
        <f t="shared" si="17"/>
        <v>0</v>
      </c>
      <c r="I148" s="158">
        <f t="shared" si="18"/>
        <v>0</v>
      </c>
      <c r="J148" s="158">
        <v>300.8</v>
      </c>
      <c r="K148" s="158"/>
      <c r="L148" s="158">
        <f t="shared" si="19"/>
        <v>38.98368</v>
      </c>
      <c r="M148" s="158">
        <v>293</v>
      </c>
      <c r="N148" s="158">
        <f t="shared" si="20"/>
        <v>63.28800000000001</v>
      </c>
      <c r="O148" s="158"/>
      <c r="P148" s="158">
        <f t="shared" si="21"/>
        <v>0</v>
      </c>
      <c r="Q148" s="158"/>
      <c r="R148" s="158"/>
      <c r="S148" s="88">
        <f t="shared" si="22"/>
        <v>0</v>
      </c>
      <c r="T148" s="13">
        <f t="shared" si="23"/>
        <v>102.27168</v>
      </c>
      <c r="U148" s="13"/>
      <c r="V148" s="14"/>
      <c r="W148" s="13"/>
      <c r="X148" s="14"/>
    </row>
    <row r="149" spans="1:24" ht="14.25">
      <c r="A149" s="152">
        <v>142</v>
      </c>
      <c r="B149" s="162" t="s">
        <v>182</v>
      </c>
      <c r="C149" s="158"/>
      <c r="D149" s="158"/>
      <c r="E149" s="158"/>
      <c r="F149" s="158">
        <f t="shared" si="16"/>
        <v>0</v>
      </c>
      <c r="G149" s="158"/>
      <c r="H149" s="158">
        <f t="shared" si="17"/>
        <v>0</v>
      </c>
      <c r="I149" s="158">
        <f t="shared" si="18"/>
        <v>0</v>
      </c>
      <c r="J149" s="158">
        <v>214.1</v>
      </c>
      <c r="K149" s="158"/>
      <c r="L149" s="158">
        <f t="shared" si="19"/>
        <v>27.747359999999997</v>
      </c>
      <c r="M149" s="158">
        <v>240.4</v>
      </c>
      <c r="N149" s="158">
        <f t="shared" si="20"/>
        <v>51.92640000000001</v>
      </c>
      <c r="O149" s="158"/>
      <c r="P149" s="158">
        <f t="shared" si="21"/>
        <v>0</v>
      </c>
      <c r="Q149" s="158"/>
      <c r="R149" s="158"/>
      <c r="S149" s="88">
        <f t="shared" si="22"/>
        <v>0</v>
      </c>
      <c r="T149" s="13">
        <f t="shared" si="23"/>
        <v>79.67376</v>
      </c>
      <c r="U149" s="13"/>
      <c r="V149" s="14"/>
      <c r="W149" s="13"/>
      <c r="X149" s="14"/>
    </row>
    <row r="150" spans="1:24" ht="14.25">
      <c r="A150" s="152">
        <v>143</v>
      </c>
      <c r="B150" s="162" t="s">
        <v>183</v>
      </c>
      <c r="C150" s="158"/>
      <c r="D150" s="158"/>
      <c r="E150" s="158"/>
      <c r="F150" s="158">
        <f t="shared" si="16"/>
        <v>0</v>
      </c>
      <c r="G150" s="158"/>
      <c r="H150" s="158">
        <f t="shared" si="17"/>
        <v>0</v>
      </c>
      <c r="I150" s="158">
        <f t="shared" si="18"/>
        <v>0</v>
      </c>
      <c r="J150" s="158">
        <v>41.8</v>
      </c>
      <c r="K150" s="158"/>
      <c r="L150" s="158">
        <f t="shared" si="19"/>
        <v>5.417279999999999</v>
      </c>
      <c r="M150" s="158">
        <v>160</v>
      </c>
      <c r="N150" s="158">
        <f t="shared" si="20"/>
        <v>34.56</v>
      </c>
      <c r="O150" s="158"/>
      <c r="P150" s="158">
        <f t="shared" si="21"/>
        <v>0</v>
      </c>
      <c r="Q150" s="158"/>
      <c r="R150" s="158"/>
      <c r="S150" s="88">
        <f t="shared" si="22"/>
        <v>0</v>
      </c>
      <c r="T150" s="13">
        <f t="shared" si="23"/>
        <v>39.97728</v>
      </c>
      <c r="U150" s="13"/>
      <c r="V150" s="14"/>
      <c r="W150" s="13"/>
      <c r="X150" s="14"/>
    </row>
    <row r="151" spans="1:24" ht="14.25">
      <c r="A151" s="152">
        <v>144</v>
      </c>
      <c r="B151" s="162" t="s">
        <v>184</v>
      </c>
      <c r="C151" s="158"/>
      <c r="D151" s="158"/>
      <c r="E151" s="158"/>
      <c r="F151" s="158">
        <f t="shared" si="16"/>
        <v>0</v>
      </c>
      <c r="G151" s="158"/>
      <c r="H151" s="158">
        <f t="shared" si="17"/>
        <v>0</v>
      </c>
      <c r="I151" s="158">
        <f t="shared" si="18"/>
        <v>0</v>
      </c>
      <c r="J151" s="158">
        <v>13.6</v>
      </c>
      <c r="K151" s="158"/>
      <c r="L151" s="158">
        <f t="shared" si="19"/>
        <v>1.76256</v>
      </c>
      <c r="M151" s="158">
        <v>75</v>
      </c>
      <c r="N151" s="158">
        <f t="shared" si="20"/>
        <v>16.200000000000003</v>
      </c>
      <c r="O151" s="158"/>
      <c r="P151" s="158">
        <f t="shared" si="21"/>
        <v>0</v>
      </c>
      <c r="Q151" s="158"/>
      <c r="R151" s="158"/>
      <c r="S151" s="88">
        <f t="shared" si="22"/>
        <v>0</v>
      </c>
      <c r="T151" s="13">
        <f t="shared" si="23"/>
        <v>17.962560000000003</v>
      </c>
      <c r="U151" s="13"/>
      <c r="V151" s="14"/>
      <c r="W151" s="13"/>
      <c r="X151" s="14"/>
    </row>
    <row r="152" spans="1:24" ht="14.25">
      <c r="A152" s="152">
        <v>145</v>
      </c>
      <c r="B152" s="162" t="s">
        <v>185</v>
      </c>
      <c r="C152" s="158">
        <v>14</v>
      </c>
      <c r="D152" s="158">
        <v>150</v>
      </c>
      <c r="E152" s="158"/>
      <c r="F152" s="158">
        <f t="shared" si="16"/>
        <v>0.6888</v>
      </c>
      <c r="G152" s="158">
        <v>45</v>
      </c>
      <c r="H152" s="158">
        <f t="shared" si="17"/>
        <v>49.2615</v>
      </c>
      <c r="I152" s="158">
        <f t="shared" si="18"/>
        <v>49.9503</v>
      </c>
      <c r="J152" s="158">
        <v>12</v>
      </c>
      <c r="K152" s="158"/>
      <c r="L152" s="158">
        <f t="shared" si="19"/>
        <v>1.5552</v>
      </c>
      <c r="M152" s="158">
        <v>633.8</v>
      </c>
      <c r="N152" s="158">
        <f t="shared" si="20"/>
        <v>136.9008</v>
      </c>
      <c r="O152" s="158">
        <v>63.3</v>
      </c>
      <c r="P152" s="158">
        <f t="shared" si="21"/>
        <v>23.9274</v>
      </c>
      <c r="Q152" s="158"/>
      <c r="R152" s="158"/>
      <c r="S152" s="88">
        <f t="shared" si="22"/>
        <v>0</v>
      </c>
      <c r="T152" s="13">
        <f t="shared" si="23"/>
        <v>162.38340000000002</v>
      </c>
      <c r="U152" s="13"/>
      <c r="V152" s="14"/>
      <c r="W152" s="13"/>
      <c r="X152" s="14"/>
    </row>
    <row r="153" spans="1:24" ht="14.25">
      <c r="A153" s="152">
        <v>146</v>
      </c>
      <c r="B153" s="162" t="s">
        <v>186</v>
      </c>
      <c r="C153" s="158"/>
      <c r="D153" s="158"/>
      <c r="E153" s="158"/>
      <c r="F153" s="158">
        <f t="shared" si="16"/>
        <v>0</v>
      </c>
      <c r="G153" s="158"/>
      <c r="H153" s="158">
        <f t="shared" si="17"/>
        <v>0</v>
      </c>
      <c r="I153" s="158">
        <f t="shared" si="18"/>
        <v>0</v>
      </c>
      <c r="J153" s="158">
        <v>313.5</v>
      </c>
      <c r="K153" s="158"/>
      <c r="L153" s="158">
        <f t="shared" si="19"/>
        <v>40.629599999999996</v>
      </c>
      <c r="M153" s="158">
        <v>125.8</v>
      </c>
      <c r="N153" s="158">
        <f t="shared" si="20"/>
        <v>27.172800000000002</v>
      </c>
      <c r="O153" s="158"/>
      <c r="P153" s="158">
        <f t="shared" si="21"/>
        <v>0</v>
      </c>
      <c r="Q153" s="158"/>
      <c r="R153" s="158">
        <v>14.33</v>
      </c>
      <c r="S153" s="88">
        <f t="shared" si="22"/>
        <v>3.0952800000000003</v>
      </c>
      <c r="T153" s="13">
        <f t="shared" si="23"/>
        <v>70.89768000000001</v>
      </c>
      <c r="U153" s="13"/>
      <c r="V153" s="14"/>
      <c r="W153" s="13"/>
      <c r="X153" s="14"/>
    </row>
    <row r="154" spans="1:24" ht="14.25">
      <c r="A154" s="152">
        <f>A153+1</f>
        <v>147</v>
      </c>
      <c r="B154" s="162" t="s">
        <v>262</v>
      </c>
      <c r="C154" s="158"/>
      <c r="D154" s="158"/>
      <c r="E154" s="158"/>
      <c r="F154" s="158">
        <f t="shared" si="16"/>
        <v>0</v>
      </c>
      <c r="G154" s="158"/>
      <c r="H154" s="158">
        <f t="shared" si="17"/>
        <v>0</v>
      </c>
      <c r="I154" s="158">
        <f t="shared" si="18"/>
        <v>0</v>
      </c>
      <c r="J154" s="158">
        <v>44.65</v>
      </c>
      <c r="K154" s="158">
        <v>16</v>
      </c>
      <c r="L154" s="158">
        <f t="shared" si="19"/>
        <v>7.860239999999999</v>
      </c>
      <c r="M154" s="158"/>
      <c r="N154" s="158">
        <f t="shared" si="20"/>
        <v>0</v>
      </c>
      <c r="O154" s="158"/>
      <c r="P154" s="158">
        <f t="shared" si="21"/>
        <v>0</v>
      </c>
      <c r="Q154" s="158"/>
      <c r="R154" s="158"/>
      <c r="S154" s="88">
        <f t="shared" si="22"/>
        <v>0</v>
      </c>
      <c r="T154" s="13">
        <f t="shared" si="23"/>
        <v>7.860239999999999</v>
      </c>
      <c r="U154" s="13"/>
      <c r="V154" s="14"/>
      <c r="W154" s="13"/>
      <c r="X154" s="14"/>
    </row>
    <row r="155" spans="1:24" ht="14.25">
      <c r="A155" s="152">
        <f aca="true" t="shared" si="24" ref="A155:A165">A154+1</f>
        <v>148</v>
      </c>
      <c r="B155" s="162" t="s">
        <v>187</v>
      </c>
      <c r="C155" s="158"/>
      <c r="D155" s="158"/>
      <c r="E155" s="158"/>
      <c r="F155" s="158">
        <f t="shared" si="16"/>
        <v>0</v>
      </c>
      <c r="G155" s="158"/>
      <c r="H155" s="158">
        <f t="shared" si="17"/>
        <v>0</v>
      </c>
      <c r="I155" s="158">
        <f t="shared" si="18"/>
        <v>0</v>
      </c>
      <c r="J155" s="158">
        <v>360.1</v>
      </c>
      <c r="K155" s="158">
        <v>69</v>
      </c>
      <c r="L155" s="158">
        <f t="shared" si="19"/>
        <v>55.61136</v>
      </c>
      <c r="M155" s="158">
        <v>200</v>
      </c>
      <c r="N155" s="158">
        <f t="shared" si="20"/>
        <v>43.2</v>
      </c>
      <c r="O155" s="158"/>
      <c r="P155" s="158">
        <f t="shared" si="21"/>
        <v>0</v>
      </c>
      <c r="Q155" s="158"/>
      <c r="R155" s="158"/>
      <c r="S155" s="88">
        <f t="shared" si="22"/>
        <v>0</v>
      </c>
      <c r="T155" s="13">
        <f t="shared" si="23"/>
        <v>98.81136000000001</v>
      </c>
      <c r="U155" s="13"/>
      <c r="V155" s="14"/>
      <c r="W155" s="13"/>
      <c r="X155" s="14"/>
    </row>
    <row r="156" spans="1:24" ht="14.25">
      <c r="A156" s="152">
        <f t="shared" si="24"/>
        <v>149</v>
      </c>
      <c r="B156" s="162" t="s">
        <v>188</v>
      </c>
      <c r="C156" s="158"/>
      <c r="D156" s="158"/>
      <c r="E156" s="158"/>
      <c r="F156" s="158">
        <f t="shared" si="16"/>
        <v>0</v>
      </c>
      <c r="G156" s="158"/>
      <c r="H156" s="158">
        <f t="shared" si="17"/>
        <v>0</v>
      </c>
      <c r="I156" s="158">
        <f t="shared" si="18"/>
        <v>0</v>
      </c>
      <c r="J156" s="158">
        <v>271.2</v>
      </c>
      <c r="K156" s="158">
        <v>5</v>
      </c>
      <c r="L156" s="158">
        <f t="shared" si="19"/>
        <v>35.795519999999996</v>
      </c>
      <c r="M156" s="158">
        <v>18</v>
      </c>
      <c r="N156" s="158">
        <f t="shared" si="20"/>
        <v>3.8880000000000003</v>
      </c>
      <c r="O156" s="158"/>
      <c r="P156" s="158">
        <f t="shared" si="21"/>
        <v>0</v>
      </c>
      <c r="Q156" s="158"/>
      <c r="R156" s="158">
        <v>9.27</v>
      </c>
      <c r="S156" s="88">
        <f t="shared" si="22"/>
        <v>2.00232</v>
      </c>
      <c r="T156" s="13">
        <f t="shared" si="23"/>
        <v>41.68583999999999</v>
      </c>
      <c r="U156" s="13"/>
      <c r="V156" s="14"/>
      <c r="W156" s="13"/>
      <c r="X156" s="14"/>
    </row>
    <row r="157" spans="1:24" ht="14.25">
      <c r="A157" s="152">
        <f t="shared" si="24"/>
        <v>150</v>
      </c>
      <c r="B157" s="162" t="s">
        <v>189</v>
      </c>
      <c r="C157" s="158">
        <v>11</v>
      </c>
      <c r="D157" s="158">
        <v>72</v>
      </c>
      <c r="E157" s="158"/>
      <c r="F157" s="158">
        <f t="shared" si="16"/>
        <v>0.5412</v>
      </c>
      <c r="G157" s="158">
        <v>34</v>
      </c>
      <c r="H157" s="158">
        <f t="shared" si="17"/>
        <v>37.2198</v>
      </c>
      <c r="I157" s="158">
        <f t="shared" si="18"/>
        <v>37.761</v>
      </c>
      <c r="J157" s="158">
        <v>272.2</v>
      </c>
      <c r="K157" s="158">
        <v>17</v>
      </c>
      <c r="L157" s="158">
        <f t="shared" si="19"/>
        <v>37.48032</v>
      </c>
      <c r="M157" s="158"/>
      <c r="N157" s="158">
        <f t="shared" si="20"/>
        <v>0</v>
      </c>
      <c r="O157" s="158">
        <v>95</v>
      </c>
      <c r="P157" s="158">
        <f t="shared" si="21"/>
        <v>35.910000000000004</v>
      </c>
      <c r="Q157" s="158"/>
      <c r="R157" s="158"/>
      <c r="S157" s="88">
        <f t="shared" si="22"/>
        <v>0</v>
      </c>
      <c r="T157" s="13">
        <f t="shared" si="23"/>
        <v>73.39032</v>
      </c>
      <c r="U157" s="13"/>
      <c r="V157" s="14"/>
      <c r="W157" s="13"/>
      <c r="X157" s="14"/>
    </row>
    <row r="158" spans="1:24" ht="14.25">
      <c r="A158" s="152">
        <f t="shared" si="24"/>
        <v>151</v>
      </c>
      <c r="B158" s="162" t="s">
        <v>190</v>
      </c>
      <c r="C158" s="158"/>
      <c r="D158" s="158"/>
      <c r="E158" s="158"/>
      <c r="F158" s="158">
        <f t="shared" si="16"/>
        <v>0</v>
      </c>
      <c r="G158" s="158"/>
      <c r="H158" s="158">
        <f t="shared" si="17"/>
        <v>0</v>
      </c>
      <c r="I158" s="158">
        <f t="shared" si="18"/>
        <v>0</v>
      </c>
      <c r="J158" s="158">
        <v>166.9</v>
      </c>
      <c r="K158" s="158"/>
      <c r="L158" s="158">
        <f t="shared" si="19"/>
        <v>21.63024</v>
      </c>
      <c r="M158" s="158">
        <v>39</v>
      </c>
      <c r="N158" s="158">
        <f t="shared" si="20"/>
        <v>8.424000000000001</v>
      </c>
      <c r="O158" s="158"/>
      <c r="P158" s="158">
        <f t="shared" si="21"/>
        <v>0</v>
      </c>
      <c r="Q158" s="158"/>
      <c r="R158" s="158"/>
      <c r="S158" s="88">
        <f t="shared" si="22"/>
        <v>0</v>
      </c>
      <c r="T158" s="13">
        <f t="shared" si="23"/>
        <v>30.05424</v>
      </c>
      <c r="U158" s="13"/>
      <c r="V158" s="14"/>
      <c r="W158" s="13"/>
      <c r="X158" s="14"/>
    </row>
    <row r="159" spans="1:24" ht="14.25">
      <c r="A159" s="152">
        <f t="shared" si="24"/>
        <v>152</v>
      </c>
      <c r="B159" s="162" t="s">
        <v>191</v>
      </c>
      <c r="C159" s="158"/>
      <c r="D159" s="158"/>
      <c r="E159" s="158"/>
      <c r="F159" s="158">
        <f t="shared" si="16"/>
        <v>0</v>
      </c>
      <c r="G159" s="158"/>
      <c r="H159" s="158">
        <f t="shared" si="17"/>
        <v>0</v>
      </c>
      <c r="I159" s="158">
        <f t="shared" si="18"/>
        <v>0</v>
      </c>
      <c r="J159" s="158">
        <v>169</v>
      </c>
      <c r="K159" s="158"/>
      <c r="L159" s="158">
        <f t="shared" si="19"/>
        <v>21.9024</v>
      </c>
      <c r="M159" s="158">
        <v>41.4</v>
      </c>
      <c r="N159" s="158">
        <f t="shared" si="20"/>
        <v>8.942400000000001</v>
      </c>
      <c r="O159" s="158"/>
      <c r="P159" s="158">
        <f t="shared" si="21"/>
        <v>0</v>
      </c>
      <c r="Q159" s="158"/>
      <c r="R159" s="158"/>
      <c r="S159" s="88">
        <f t="shared" si="22"/>
        <v>0</v>
      </c>
      <c r="T159" s="13">
        <f t="shared" si="23"/>
        <v>30.8448</v>
      </c>
      <c r="U159" s="13"/>
      <c r="V159" s="14"/>
      <c r="W159" s="13"/>
      <c r="X159" s="14"/>
    </row>
    <row r="160" spans="1:24" ht="14.25">
      <c r="A160" s="152">
        <f t="shared" si="24"/>
        <v>153</v>
      </c>
      <c r="B160" s="162" t="s">
        <v>192</v>
      </c>
      <c r="C160" s="158"/>
      <c r="D160" s="158"/>
      <c r="E160" s="158"/>
      <c r="F160" s="158">
        <f t="shared" si="16"/>
        <v>0</v>
      </c>
      <c r="G160" s="158"/>
      <c r="H160" s="158">
        <f t="shared" si="17"/>
        <v>0</v>
      </c>
      <c r="I160" s="158">
        <f t="shared" si="18"/>
        <v>0</v>
      </c>
      <c r="J160" s="158">
        <v>174.9</v>
      </c>
      <c r="K160" s="158"/>
      <c r="L160" s="158">
        <f t="shared" si="19"/>
        <v>22.66704</v>
      </c>
      <c r="M160" s="158">
        <v>45.9</v>
      </c>
      <c r="N160" s="158">
        <f t="shared" si="20"/>
        <v>9.9144</v>
      </c>
      <c r="O160" s="158"/>
      <c r="P160" s="158">
        <f t="shared" si="21"/>
        <v>0</v>
      </c>
      <c r="Q160" s="158"/>
      <c r="R160" s="158">
        <v>9.58</v>
      </c>
      <c r="S160" s="88">
        <f t="shared" si="22"/>
        <v>2.0692800000000005</v>
      </c>
      <c r="T160" s="13">
        <f t="shared" si="23"/>
        <v>34.65072</v>
      </c>
      <c r="U160" s="13"/>
      <c r="V160" s="14"/>
      <c r="W160" s="13"/>
      <c r="X160" s="14"/>
    </row>
    <row r="161" spans="1:24" ht="14.25">
      <c r="A161" s="152">
        <f t="shared" si="24"/>
        <v>154</v>
      </c>
      <c r="B161" s="162" t="s">
        <v>193</v>
      </c>
      <c r="C161" s="158"/>
      <c r="D161" s="158"/>
      <c r="E161" s="158"/>
      <c r="F161" s="158">
        <f t="shared" si="16"/>
        <v>0</v>
      </c>
      <c r="G161" s="158"/>
      <c r="H161" s="158">
        <f t="shared" si="17"/>
        <v>0</v>
      </c>
      <c r="I161" s="158">
        <f t="shared" si="18"/>
        <v>0</v>
      </c>
      <c r="J161" s="158">
        <v>138.1</v>
      </c>
      <c r="K161" s="158"/>
      <c r="L161" s="158">
        <f t="shared" si="19"/>
        <v>17.897759999999998</v>
      </c>
      <c r="M161" s="158">
        <v>45</v>
      </c>
      <c r="N161" s="158">
        <f t="shared" si="20"/>
        <v>9.72</v>
      </c>
      <c r="O161" s="158"/>
      <c r="P161" s="158">
        <f t="shared" si="21"/>
        <v>0</v>
      </c>
      <c r="Q161" s="158"/>
      <c r="R161" s="158"/>
      <c r="S161" s="88">
        <f t="shared" si="22"/>
        <v>0</v>
      </c>
      <c r="T161" s="13">
        <f t="shared" si="23"/>
        <v>27.617759999999997</v>
      </c>
      <c r="U161" s="13"/>
      <c r="V161" s="14"/>
      <c r="W161" s="13"/>
      <c r="X161" s="14"/>
    </row>
    <row r="162" spans="1:24" ht="14.25">
      <c r="A162" s="152">
        <f t="shared" si="24"/>
        <v>155</v>
      </c>
      <c r="B162" s="162" t="s">
        <v>194</v>
      </c>
      <c r="C162" s="158"/>
      <c r="D162" s="158"/>
      <c r="E162" s="158"/>
      <c r="F162" s="158">
        <f t="shared" si="16"/>
        <v>0</v>
      </c>
      <c r="G162" s="158"/>
      <c r="H162" s="158">
        <f t="shared" si="17"/>
        <v>0</v>
      </c>
      <c r="I162" s="158">
        <f t="shared" si="18"/>
        <v>0</v>
      </c>
      <c r="J162" s="158">
        <v>55.4</v>
      </c>
      <c r="K162" s="158"/>
      <c r="L162" s="158">
        <f t="shared" si="19"/>
        <v>7.1798399999999996</v>
      </c>
      <c r="M162" s="158">
        <v>112.9</v>
      </c>
      <c r="N162" s="158">
        <f t="shared" si="20"/>
        <v>24.386400000000005</v>
      </c>
      <c r="O162" s="158"/>
      <c r="P162" s="158">
        <f t="shared" si="21"/>
        <v>0</v>
      </c>
      <c r="Q162" s="158"/>
      <c r="R162" s="158"/>
      <c r="S162" s="88">
        <f t="shared" si="22"/>
        <v>0</v>
      </c>
      <c r="T162" s="13">
        <f t="shared" si="23"/>
        <v>31.566240000000004</v>
      </c>
      <c r="U162" s="13"/>
      <c r="V162" s="14"/>
      <c r="W162" s="13"/>
      <c r="X162" s="14"/>
    </row>
    <row r="163" spans="1:24" ht="14.25">
      <c r="A163" s="152">
        <f t="shared" si="24"/>
        <v>156</v>
      </c>
      <c r="B163" s="162" t="s">
        <v>195</v>
      </c>
      <c r="C163" s="158"/>
      <c r="D163" s="158"/>
      <c r="E163" s="158"/>
      <c r="F163" s="158">
        <f t="shared" si="16"/>
        <v>0</v>
      </c>
      <c r="G163" s="158"/>
      <c r="H163" s="158">
        <f t="shared" si="17"/>
        <v>0</v>
      </c>
      <c r="I163" s="158">
        <f t="shared" si="18"/>
        <v>0</v>
      </c>
      <c r="J163" s="158"/>
      <c r="K163" s="158"/>
      <c r="L163" s="158">
        <f t="shared" si="19"/>
        <v>0</v>
      </c>
      <c r="M163" s="158">
        <v>407.1</v>
      </c>
      <c r="N163" s="158">
        <f t="shared" si="20"/>
        <v>87.93360000000001</v>
      </c>
      <c r="O163" s="158"/>
      <c r="P163" s="158">
        <f t="shared" si="21"/>
        <v>0</v>
      </c>
      <c r="Q163" s="158"/>
      <c r="R163" s="158"/>
      <c r="S163" s="88">
        <f t="shared" si="22"/>
        <v>0</v>
      </c>
      <c r="T163" s="13">
        <f t="shared" si="23"/>
        <v>87.93360000000001</v>
      </c>
      <c r="U163" s="13"/>
      <c r="V163" s="14"/>
      <c r="W163" s="13"/>
      <c r="X163" s="14"/>
    </row>
    <row r="164" spans="1:24" ht="14.25">
      <c r="A164" s="152">
        <f t="shared" si="24"/>
        <v>157</v>
      </c>
      <c r="B164" s="162" t="s">
        <v>196</v>
      </c>
      <c r="C164" s="158"/>
      <c r="D164" s="158"/>
      <c r="E164" s="158"/>
      <c r="F164" s="158">
        <f t="shared" si="16"/>
        <v>0</v>
      </c>
      <c r="G164" s="158"/>
      <c r="H164" s="158">
        <f t="shared" si="17"/>
        <v>0</v>
      </c>
      <c r="I164" s="158">
        <f t="shared" si="18"/>
        <v>0</v>
      </c>
      <c r="J164" s="158">
        <v>62.9</v>
      </c>
      <c r="K164" s="158">
        <v>5</v>
      </c>
      <c r="L164" s="158">
        <f t="shared" si="19"/>
        <v>8.79984</v>
      </c>
      <c r="M164" s="158">
        <v>95.7</v>
      </c>
      <c r="N164" s="158">
        <f t="shared" si="20"/>
        <v>20.671200000000002</v>
      </c>
      <c r="O164" s="158">
        <v>54.7</v>
      </c>
      <c r="P164" s="158">
        <f t="shared" si="21"/>
        <v>20.6766</v>
      </c>
      <c r="Q164" s="158"/>
      <c r="R164" s="158"/>
      <c r="S164" s="88">
        <f t="shared" si="22"/>
        <v>0</v>
      </c>
      <c r="T164" s="13">
        <f t="shared" si="23"/>
        <v>50.14764</v>
      </c>
      <c r="U164" s="13"/>
      <c r="V164" s="14"/>
      <c r="W164" s="13"/>
      <c r="X164" s="14"/>
    </row>
    <row r="165" spans="1:24" ht="14.25">
      <c r="A165" s="152">
        <f t="shared" si="24"/>
        <v>158</v>
      </c>
      <c r="B165" s="162" t="s">
        <v>197</v>
      </c>
      <c r="C165" s="158"/>
      <c r="D165" s="158"/>
      <c r="E165" s="158"/>
      <c r="F165" s="158">
        <f t="shared" si="16"/>
        <v>0</v>
      </c>
      <c r="G165" s="158"/>
      <c r="H165" s="158">
        <f t="shared" si="17"/>
        <v>0</v>
      </c>
      <c r="I165" s="158">
        <f t="shared" si="18"/>
        <v>0</v>
      </c>
      <c r="J165" s="158">
        <v>121.8</v>
      </c>
      <c r="K165" s="158">
        <v>8</v>
      </c>
      <c r="L165" s="158">
        <f t="shared" si="19"/>
        <v>16.82208</v>
      </c>
      <c r="M165" s="158">
        <v>169.1</v>
      </c>
      <c r="N165" s="158">
        <f t="shared" si="20"/>
        <v>36.525600000000004</v>
      </c>
      <c r="O165" s="158"/>
      <c r="P165" s="158">
        <f t="shared" si="21"/>
        <v>0</v>
      </c>
      <c r="Q165" s="158"/>
      <c r="R165" s="158"/>
      <c r="S165" s="88">
        <f t="shared" si="22"/>
        <v>0</v>
      </c>
      <c r="T165" s="13">
        <f t="shared" si="23"/>
        <v>53.347680000000004</v>
      </c>
      <c r="U165" s="13"/>
      <c r="V165" s="14"/>
      <c r="W165" s="13"/>
      <c r="X165" s="14"/>
    </row>
    <row r="166" spans="1:25" ht="15" thickBot="1">
      <c r="A166" s="69"/>
      <c r="B166" s="70" t="s">
        <v>225</v>
      </c>
      <c r="C166" s="71">
        <f aca="true" t="shared" si="25" ref="C166:X166">SUM(C8:C165)</f>
        <v>253.3</v>
      </c>
      <c r="D166" s="71">
        <f t="shared" si="25"/>
        <v>1082</v>
      </c>
      <c r="E166" s="71">
        <f t="shared" si="25"/>
        <v>0</v>
      </c>
      <c r="F166" s="101">
        <f t="shared" si="25"/>
        <v>12.46236</v>
      </c>
      <c r="G166" s="71">
        <f t="shared" si="25"/>
        <v>745.5</v>
      </c>
      <c r="H166" s="101">
        <f t="shared" si="25"/>
        <v>816.09885</v>
      </c>
      <c r="I166" s="84">
        <f t="shared" si="25"/>
        <v>828.56121</v>
      </c>
      <c r="J166" s="71">
        <f t="shared" si="25"/>
        <v>17240.010000000006</v>
      </c>
      <c r="K166" s="71">
        <f t="shared" si="25"/>
        <v>1147.4</v>
      </c>
      <c r="L166" s="101">
        <f t="shared" si="25"/>
        <v>2383.008336</v>
      </c>
      <c r="M166" s="71">
        <f t="shared" si="25"/>
        <v>34005.59</v>
      </c>
      <c r="N166" s="101">
        <f t="shared" si="25"/>
        <v>7345.207440000002</v>
      </c>
      <c r="O166" s="71">
        <f t="shared" si="25"/>
        <v>2516.84</v>
      </c>
      <c r="P166" s="101">
        <f t="shared" si="25"/>
        <v>951.3655199999998</v>
      </c>
      <c r="Q166" s="71">
        <f t="shared" si="25"/>
        <v>34</v>
      </c>
      <c r="R166" s="71">
        <f t="shared" si="25"/>
        <v>372.5299999999999</v>
      </c>
      <c r="S166" s="101">
        <f t="shared" si="25"/>
        <v>80.46648000000002</v>
      </c>
      <c r="T166" s="71">
        <f t="shared" si="25"/>
        <v>10740.218976</v>
      </c>
      <c r="U166" s="71">
        <f t="shared" si="25"/>
        <v>0</v>
      </c>
      <c r="V166" s="71">
        <f t="shared" si="25"/>
        <v>13</v>
      </c>
      <c r="W166" s="71">
        <f t="shared" si="25"/>
        <v>0</v>
      </c>
      <c r="X166" s="71">
        <f t="shared" si="25"/>
        <v>0</v>
      </c>
      <c r="Y166" s="58"/>
    </row>
    <row r="167" spans="1:25" ht="14.25" hidden="1">
      <c r="A167" s="3"/>
      <c r="B167" s="16" t="s">
        <v>226</v>
      </c>
      <c r="C167" s="52">
        <v>0.011</v>
      </c>
      <c r="D167" s="52">
        <v>0.011</v>
      </c>
      <c r="E167" s="52"/>
      <c r="F167" s="52"/>
      <c r="G167" s="52">
        <v>0.022</v>
      </c>
      <c r="H167" s="52"/>
      <c r="I167" s="52"/>
      <c r="J167" s="52">
        <v>0.14</v>
      </c>
      <c r="K167" s="53">
        <v>0.14</v>
      </c>
      <c r="L167" s="53"/>
      <c r="M167" s="52">
        <v>0.23</v>
      </c>
      <c r="N167" s="52"/>
      <c r="O167" s="52">
        <v>0.48</v>
      </c>
      <c r="P167" s="52"/>
      <c r="Q167" s="52">
        <v>10</v>
      </c>
      <c r="R167" s="52">
        <v>0.23</v>
      </c>
      <c r="S167" s="52"/>
      <c r="T167" s="54"/>
      <c r="U167" s="52"/>
      <c r="V167" s="52">
        <v>6</v>
      </c>
      <c r="W167" s="52"/>
      <c r="X167" s="52">
        <v>40</v>
      </c>
      <c r="Y167" s="58"/>
    </row>
    <row r="168" spans="1:25" ht="14.25" hidden="1">
      <c r="A168" s="3"/>
      <c r="B168" s="12" t="s">
        <v>227</v>
      </c>
      <c r="C168" s="56">
        <f>C166*C167</f>
        <v>2.7862999999999998</v>
      </c>
      <c r="D168" s="56">
        <f aca="true" t="shared" si="26" ref="D168:X168">D166*D167</f>
        <v>11.902</v>
      </c>
      <c r="E168" s="56">
        <f t="shared" si="26"/>
        <v>0</v>
      </c>
      <c r="F168" s="56"/>
      <c r="G168" s="56">
        <f t="shared" si="26"/>
        <v>16.401</v>
      </c>
      <c r="H168" s="56"/>
      <c r="I168" s="56">
        <f>C168+D168+E168+G168</f>
        <v>31.089299999999998</v>
      </c>
      <c r="J168" s="56">
        <f t="shared" si="26"/>
        <v>2413.601400000001</v>
      </c>
      <c r="K168" s="56">
        <f t="shared" si="26"/>
        <v>160.63600000000002</v>
      </c>
      <c r="L168" s="56">
        <f t="shared" si="26"/>
        <v>0</v>
      </c>
      <c r="M168" s="56">
        <f t="shared" si="26"/>
        <v>7821.285699999999</v>
      </c>
      <c r="N168" s="56">
        <f t="shared" si="26"/>
        <v>0</v>
      </c>
      <c r="O168" s="56">
        <f t="shared" si="26"/>
        <v>1208.0832</v>
      </c>
      <c r="P168" s="56"/>
      <c r="Q168" s="56">
        <f t="shared" si="26"/>
        <v>340</v>
      </c>
      <c r="R168" s="56">
        <f t="shared" si="26"/>
        <v>85.68189999999998</v>
      </c>
      <c r="S168" s="56"/>
      <c r="T168" s="56">
        <f>J168+K168+L168+M168+N168+O168+O168</f>
        <v>12811.6895</v>
      </c>
      <c r="U168" s="56">
        <f t="shared" si="26"/>
        <v>0</v>
      </c>
      <c r="V168" s="56">
        <f t="shared" si="26"/>
        <v>78</v>
      </c>
      <c r="W168" s="56">
        <f t="shared" si="26"/>
        <v>0</v>
      </c>
      <c r="X168" s="56">
        <f t="shared" si="26"/>
        <v>0</v>
      </c>
      <c r="Y168" s="59">
        <f aca="true" t="shared" si="27" ref="Y168:Y173">I168+T168+V168+X168</f>
        <v>12920.7788</v>
      </c>
    </row>
    <row r="169" spans="1:25" ht="14.25" hidden="1">
      <c r="A169" s="3"/>
      <c r="B169" s="11" t="s">
        <v>228</v>
      </c>
      <c r="C169" s="54">
        <v>6</v>
      </c>
      <c r="D169" s="54">
        <v>6</v>
      </c>
      <c r="E169" s="54"/>
      <c r="F169" s="54"/>
      <c r="G169" s="54">
        <v>6</v>
      </c>
      <c r="H169" s="54"/>
      <c r="I169" s="54"/>
      <c r="J169" s="54">
        <v>1</v>
      </c>
      <c r="K169" s="54">
        <v>1</v>
      </c>
      <c r="L169" s="54"/>
      <c r="M169" s="54">
        <v>6</v>
      </c>
      <c r="N169" s="54"/>
      <c r="O169" s="54">
        <v>6</v>
      </c>
      <c r="P169" s="54"/>
      <c r="Q169" s="54">
        <v>6</v>
      </c>
      <c r="R169" s="54">
        <v>6</v>
      </c>
      <c r="S169" s="54"/>
      <c r="T169" s="54"/>
      <c r="U169" s="54"/>
      <c r="V169" s="54">
        <v>2</v>
      </c>
      <c r="W169" s="54">
        <v>0</v>
      </c>
      <c r="X169" s="54">
        <v>2</v>
      </c>
      <c r="Y169" s="59">
        <f t="shared" si="27"/>
        <v>4</v>
      </c>
    </row>
    <row r="170" spans="1:25" ht="14.25" hidden="1">
      <c r="A170" s="3"/>
      <c r="B170" s="57" t="s">
        <v>253</v>
      </c>
      <c r="C170" s="56">
        <f>C168*C169</f>
        <v>16.717799999999997</v>
      </c>
      <c r="D170" s="56">
        <f aca="true" t="shared" si="28" ref="D170:X170">D168*D169</f>
        <v>71.41199999999999</v>
      </c>
      <c r="E170" s="56">
        <f t="shared" si="28"/>
        <v>0</v>
      </c>
      <c r="F170" s="56"/>
      <c r="G170" s="56">
        <f t="shared" si="28"/>
        <v>98.406</v>
      </c>
      <c r="H170" s="56"/>
      <c r="I170" s="56">
        <f>C170+D170+E170+G170</f>
        <v>186.5358</v>
      </c>
      <c r="J170" s="56">
        <f t="shared" si="28"/>
        <v>2413.601400000001</v>
      </c>
      <c r="K170" s="56">
        <f t="shared" si="28"/>
        <v>160.63600000000002</v>
      </c>
      <c r="L170" s="56">
        <f t="shared" si="28"/>
        <v>0</v>
      </c>
      <c r="M170" s="56">
        <f t="shared" si="28"/>
        <v>46927.714199999995</v>
      </c>
      <c r="N170" s="56">
        <f t="shared" si="28"/>
        <v>0</v>
      </c>
      <c r="O170" s="56">
        <f t="shared" si="28"/>
        <v>7248.4992</v>
      </c>
      <c r="P170" s="56"/>
      <c r="Q170" s="56">
        <f t="shared" si="28"/>
        <v>2040</v>
      </c>
      <c r="R170" s="56">
        <f t="shared" si="28"/>
        <v>514.0913999999999</v>
      </c>
      <c r="S170" s="56"/>
      <c r="T170" s="56">
        <f>J170+K170+L170+M170+N170+O170+O170</f>
        <v>63998.94999999999</v>
      </c>
      <c r="U170" s="56">
        <f t="shared" si="28"/>
        <v>0</v>
      </c>
      <c r="V170" s="56">
        <f t="shared" si="28"/>
        <v>156</v>
      </c>
      <c r="W170" s="56">
        <f t="shared" si="28"/>
        <v>0</v>
      </c>
      <c r="X170" s="56">
        <f t="shared" si="28"/>
        <v>0</v>
      </c>
      <c r="Y170" s="59">
        <f t="shared" si="27"/>
        <v>64341.48579999999</v>
      </c>
    </row>
    <row r="171" spans="1:25" ht="14.25" hidden="1">
      <c r="A171" s="3"/>
      <c r="B171" s="12" t="s">
        <v>229</v>
      </c>
      <c r="C171" s="54">
        <v>0.23</v>
      </c>
      <c r="D171" s="54">
        <v>0.23</v>
      </c>
      <c r="E171" s="54"/>
      <c r="F171" s="54"/>
      <c r="G171" s="54">
        <v>0.23</v>
      </c>
      <c r="H171" s="54"/>
      <c r="I171" s="54"/>
      <c r="J171" s="54">
        <v>0.08</v>
      </c>
      <c r="K171" s="54">
        <v>0.08</v>
      </c>
      <c r="L171" s="54"/>
      <c r="M171" s="54">
        <v>0.08</v>
      </c>
      <c r="N171" s="54"/>
      <c r="O171" s="54">
        <v>0.08</v>
      </c>
      <c r="P171" s="54"/>
      <c r="Q171" s="54">
        <v>0.08</v>
      </c>
      <c r="R171" s="54">
        <v>0.08</v>
      </c>
      <c r="S171" s="54"/>
      <c r="T171" s="54"/>
      <c r="U171" s="54"/>
      <c r="V171" s="54">
        <v>0.23</v>
      </c>
      <c r="W171" s="54"/>
      <c r="X171" s="54">
        <v>0.23</v>
      </c>
      <c r="Y171" s="59">
        <f t="shared" si="27"/>
        <v>0.46</v>
      </c>
    </row>
    <row r="172" spans="1:25" ht="14.25" hidden="1">
      <c r="A172" s="3"/>
      <c r="B172" s="57" t="s">
        <v>230</v>
      </c>
      <c r="C172" s="56">
        <f>C170*C171+C170</f>
        <v>20.562893999999996</v>
      </c>
      <c r="D172" s="56">
        <f aca="true" t="shared" si="29" ref="D172:X172">D170*D171+D170</f>
        <v>87.83676</v>
      </c>
      <c r="E172" s="56">
        <f t="shared" si="29"/>
        <v>0</v>
      </c>
      <c r="F172" s="56"/>
      <c r="G172" s="56">
        <f t="shared" si="29"/>
        <v>121.03938000000001</v>
      </c>
      <c r="H172" s="56"/>
      <c r="I172" s="56">
        <f>C172+D172+E172+G172</f>
        <v>229.439034</v>
      </c>
      <c r="J172" s="56">
        <f t="shared" si="29"/>
        <v>2606.689512000001</v>
      </c>
      <c r="K172" s="56">
        <f t="shared" si="29"/>
        <v>173.48688</v>
      </c>
      <c r="L172" s="56">
        <f t="shared" si="29"/>
        <v>0</v>
      </c>
      <c r="M172" s="56">
        <f t="shared" si="29"/>
        <v>50681.931335999994</v>
      </c>
      <c r="N172" s="56">
        <f t="shared" si="29"/>
        <v>0</v>
      </c>
      <c r="O172" s="56">
        <f t="shared" si="29"/>
        <v>7828.3791360000005</v>
      </c>
      <c r="P172" s="56"/>
      <c r="Q172" s="56">
        <f t="shared" si="29"/>
        <v>2203.2</v>
      </c>
      <c r="R172" s="56">
        <f t="shared" si="29"/>
        <v>555.2187119999999</v>
      </c>
      <c r="S172" s="56"/>
      <c r="T172" s="56">
        <f>J172+K172+L172+M172+N172+O172+O172</f>
        <v>69118.866</v>
      </c>
      <c r="U172" s="56">
        <f t="shared" si="29"/>
        <v>0</v>
      </c>
      <c r="V172" s="56">
        <f t="shared" si="29"/>
        <v>191.88</v>
      </c>
      <c r="W172" s="56">
        <f t="shared" si="29"/>
        <v>0</v>
      </c>
      <c r="X172" s="56">
        <f t="shared" si="29"/>
        <v>0</v>
      </c>
      <c r="Y172" s="59">
        <f t="shared" si="27"/>
        <v>69540.185034</v>
      </c>
    </row>
    <row r="173" spans="1:25" ht="14.25" hidden="1">
      <c r="A173" s="3" t="s">
        <v>231</v>
      </c>
      <c r="B173" s="11"/>
      <c r="C173" s="55">
        <f>C172-C170</f>
        <v>3.8450939999999996</v>
      </c>
      <c r="D173" s="55">
        <f aca="true" t="shared" si="30" ref="D173:X173">D172-D170</f>
        <v>16.424760000000006</v>
      </c>
      <c r="E173" s="55">
        <f t="shared" si="30"/>
        <v>0</v>
      </c>
      <c r="F173" s="55"/>
      <c r="G173" s="55">
        <f t="shared" si="30"/>
        <v>22.633380000000002</v>
      </c>
      <c r="H173" s="55"/>
      <c r="I173" s="54">
        <f>C173+D173+E173+G173</f>
        <v>42.90323400000001</v>
      </c>
      <c r="J173" s="55">
        <f t="shared" si="30"/>
        <v>193.0881119999999</v>
      </c>
      <c r="K173" s="55">
        <f t="shared" si="30"/>
        <v>12.85087999999999</v>
      </c>
      <c r="L173" s="55">
        <f t="shared" si="30"/>
        <v>0</v>
      </c>
      <c r="M173" s="55">
        <f t="shared" si="30"/>
        <v>3754.2171359999993</v>
      </c>
      <c r="N173" s="55">
        <f t="shared" si="30"/>
        <v>0</v>
      </c>
      <c r="O173" s="55">
        <f t="shared" si="30"/>
        <v>579.8799360000003</v>
      </c>
      <c r="P173" s="55"/>
      <c r="Q173" s="55">
        <f t="shared" si="30"/>
        <v>163.19999999999982</v>
      </c>
      <c r="R173" s="55">
        <f t="shared" si="30"/>
        <v>41.12731199999996</v>
      </c>
      <c r="S173" s="55"/>
      <c r="T173" s="54">
        <f>J173+K173+L173+M173+N173+O173+O173</f>
        <v>5119.916</v>
      </c>
      <c r="U173" s="55">
        <f t="shared" si="30"/>
        <v>0</v>
      </c>
      <c r="V173" s="55">
        <f t="shared" si="30"/>
        <v>35.879999999999995</v>
      </c>
      <c r="W173" s="55">
        <f t="shared" si="30"/>
        <v>0</v>
      </c>
      <c r="X173" s="55">
        <f t="shared" si="30"/>
        <v>0</v>
      </c>
      <c r="Y173" s="59">
        <f t="shared" si="27"/>
        <v>5198.699234000001</v>
      </c>
    </row>
    <row r="174" spans="1:24" ht="14.25">
      <c r="A174" s="3" t="s">
        <v>232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  <c r="R174" s="4"/>
      <c r="S174" s="4"/>
      <c r="T174" s="4"/>
      <c r="U174" s="4"/>
      <c r="V174" s="4"/>
      <c r="W174" s="4"/>
      <c r="X174" s="4"/>
    </row>
    <row r="175" spans="1:24" ht="14.25">
      <c r="A175" s="3" t="s">
        <v>233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  <c r="R175" s="4"/>
      <c r="S175" s="4"/>
      <c r="T175" s="4"/>
      <c r="U175" s="4"/>
      <c r="V175" s="4"/>
      <c r="W175" s="4"/>
      <c r="X175" s="4"/>
    </row>
    <row r="176" spans="1:2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  <c r="R176" s="4"/>
      <c r="S176" s="4"/>
      <c r="T176" s="4"/>
      <c r="U176" s="4"/>
      <c r="V176" s="4"/>
      <c r="W176" s="4"/>
      <c r="X176" s="4"/>
    </row>
    <row r="177" spans="1:14" ht="15" hidden="1" thickBot="1">
      <c r="A177" s="17" t="s">
        <v>0</v>
      </c>
      <c r="B177" s="129" t="s">
        <v>274</v>
      </c>
      <c r="C177" s="130"/>
      <c r="D177" s="130"/>
      <c r="E177" s="131"/>
      <c r="F177" s="86"/>
      <c r="G177" s="74" t="s">
        <v>266</v>
      </c>
      <c r="H177" s="66"/>
      <c r="I177" s="75" t="s">
        <v>259</v>
      </c>
      <c r="J177" s="7" t="s">
        <v>229</v>
      </c>
      <c r="K177" s="7" t="s">
        <v>260</v>
      </c>
      <c r="L177" s="7" t="s">
        <v>229</v>
      </c>
      <c r="M177" s="7" t="s">
        <v>230</v>
      </c>
      <c r="N177" s="4"/>
    </row>
    <row r="178" spans="1:14" ht="14.25" hidden="1">
      <c r="A178" s="135" t="s">
        <v>234</v>
      </c>
      <c r="B178" s="119" t="s">
        <v>235</v>
      </c>
      <c r="C178" s="119"/>
      <c r="D178" s="119"/>
      <c r="E178" s="119"/>
      <c r="F178" s="77"/>
      <c r="G178" s="78"/>
      <c r="H178" s="78"/>
      <c r="I178" s="11"/>
      <c r="J178" s="7"/>
      <c r="K178" s="7"/>
      <c r="L178" s="7"/>
      <c r="M178" s="7"/>
      <c r="N178" s="4"/>
    </row>
    <row r="179" spans="1:14" ht="14.25" hidden="1">
      <c r="A179" s="136"/>
      <c r="B179" s="123" t="s">
        <v>236</v>
      </c>
      <c r="C179" s="123"/>
      <c r="D179" s="123"/>
      <c r="E179" s="123"/>
      <c r="F179" s="79"/>
      <c r="G179" s="80">
        <v>6</v>
      </c>
      <c r="H179" s="80"/>
      <c r="I179" s="11"/>
      <c r="J179" s="7">
        <v>0.08</v>
      </c>
      <c r="K179" s="7">
        <f>G179*I179</f>
        <v>0</v>
      </c>
      <c r="L179" s="7">
        <f>K179*J179</f>
        <v>0</v>
      </c>
      <c r="M179" s="7">
        <f>K179+L179</f>
        <v>0</v>
      </c>
      <c r="N179" s="4"/>
    </row>
    <row r="180" spans="1:14" ht="14.25" hidden="1">
      <c r="A180" s="137"/>
      <c r="B180" s="123" t="s">
        <v>237</v>
      </c>
      <c r="C180" s="123"/>
      <c r="D180" s="123"/>
      <c r="E180" s="123"/>
      <c r="F180" s="79"/>
      <c r="G180" s="80">
        <v>90</v>
      </c>
      <c r="H180" s="80"/>
      <c r="I180" s="11"/>
      <c r="J180" s="7">
        <v>0.08</v>
      </c>
      <c r="K180" s="7">
        <f aca="true" t="shared" si="31" ref="K180:K185">G180*I180</f>
        <v>0</v>
      </c>
      <c r="L180" s="7">
        <f aca="true" t="shared" si="32" ref="L180:L185">K180*J180</f>
        <v>0</v>
      </c>
      <c r="M180" s="7">
        <f aca="true" t="shared" si="33" ref="M180:M185">K180+L180</f>
        <v>0</v>
      </c>
      <c r="N180" s="4"/>
    </row>
    <row r="181" spans="1:14" ht="14.25" hidden="1">
      <c r="A181" s="72"/>
      <c r="B181" s="79" t="s">
        <v>254</v>
      </c>
      <c r="C181" s="79" t="s">
        <v>258</v>
      </c>
      <c r="D181" s="79"/>
      <c r="E181" s="79"/>
      <c r="F181" s="79"/>
      <c r="G181" s="80">
        <v>10</v>
      </c>
      <c r="H181" s="80"/>
      <c r="I181" s="11"/>
      <c r="J181" s="7">
        <v>0.23</v>
      </c>
      <c r="K181" s="7">
        <f t="shared" si="31"/>
        <v>0</v>
      </c>
      <c r="L181" s="7">
        <f t="shared" si="32"/>
        <v>0</v>
      </c>
      <c r="M181" s="7">
        <f t="shared" si="33"/>
        <v>0</v>
      </c>
      <c r="N181" s="4"/>
    </row>
    <row r="182" spans="1:14" ht="14.25" hidden="1">
      <c r="A182" s="72"/>
      <c r="B182" s="79" t="s">
        <v>255</v>
      </c>
      <c r="C182" s="79" t="s">
        <v>257</v>
      </c>
      <c r="D182" s="79"/>
      <c r="E182" s="79"/>
      <c r="F182" s="79"/>
      <c r="G182" s="80">
        <v>10</v>
      </c>
      <c r="H182" s="80"/>
      <c r="I182" s="11"/>
      <c r="J182" s="7">
        <v>0.23</v>
      </c>
      <c r="K182" s="7">
        <f t="shared" si="31"/>
        <v>0</v>
      </c>
      <c r="L182" s="7">
        <f t="shared" si="32"/>
        <v>0</v>
      </c>
      <c r="M182" s="7">
        <f t="shared" si="33"/>
        <v>0</v>
      </c>
      <c r="N182" s="4"/>
    </row>
    <row r="183" spans="1:14" ht="15" hidden="1" thickBot="1">
      <c r="A183" s="73" t="s">
        <v>238</v>
      </c>
      <c r="B183" s="119" t="s">
        <v>249</v>
      </c>
      <c r="C183" s="119"/>
      <c r="D183" s="119"/>
      <c r="E183" s="119"/>
      <c r="F183" s="77"/>
      <c r="G183" s="78">
        <v>40</v>
      </c>
      <c r="H183" s="78"/>
      <c r="I183" s="11"/>
      <c r="J183" s="7">
        <v>0.23</v>
      </c>
      <c r="K183" s="7">
        <f t="shared" si="31"/>
        <v>0</v>
      </c>
      <c r="L183" s="7">
        <f t="shared" si="32"/>
        <v>0</v>
      </c>
      <c r="M183" s="7">
        <f t="shared" si="33"/>
        <v>0</v>
      </c>
      <c r="N183" s="4"/>
    </row>
    <row r="184" spans="1:14" ht="14.25" hidden="1">
      <c r="A184" s="64"/>
      <c r="B184" s="77" t="s">
        <v>256</v>
      </c>
      <c r="C184" s="77"/>
      <c r="D184" s="77"/>
      <c r="E184" s="77" t="s">
        <v>269</v>
      </c>
      <c r="F184" s="77"/>
      <c r="G184" s="78">
        <v>124.5</v>
      </c>
      <c r="H184" s="78"/>
      <c r="I184" s="11"/>
      <c r="J184" s="7">
        <v>0.23</v>
      </c>
      <c r="K184" s="7">
        <f t="shared" si="31"/>
        <v>0</v>
      </c>
      <c r="L184" s="7">
        <f t="shared" si="32"/>
        <v>0</v>
      </c>
      <c r="M184" s="7">
        <f t="shared" si="33"/>
        <v>0</v>
      </c>
      <c r="N184" s="4"/>
    </row>
    <row r="185" spans="1:14" ht="14.25" hidden="1">
      <c r="A185" s="64"/>
      <c r="B185" s="77" t="s">
        <v>264</v>
      </c>
      <c r="C185" s="77"/>
      <c r="D185" s="77"/>
      <c r="E185" s="81" t="s">
        <v>267</v>
      </c>
      <c r="F185" s="81"/>
      <c r="G185" s="78">
        <v>384</v>
      </c>
      <c r="H185" s="78"/>
      <c r="I185" s="11"/>
      <c r="J185" s="7">
        <v>0.23</v>
      </c>
      <c r="K185" s="7">
        <f t="shared" si="31"/>
        <v>0</v>
      </c>
      <c r="L185" s="7">
        <f t="shared" si="32"/>
        <v>0</v>
      </c>
      <c r="M185" s="7">
        <f t="shared" si="33"/>
        <v>0</v>
      </c>
      <c r="N185" s="4"/>
    </row>
    <row r="186" spans="1:14" ht="14.25" hidden="1">
      <c r="A186" s="64"/>
      <c r="B186" s="65"/>
      <c r="C186" s="65"/>
      <c r="D186" s="65"/>
      <c r="E186" s="65"/>
      <c r="F186" s="65"/>
      <c r="G186" s="66"/>
      <c r="H186" s="66"/>
      <c r="I186" s="76"/>
      <c r="J186" s="7"/>
      <c r="K186" s="7"/>
      <c r="L186" s="7"/>
      <c r="M186" s="7"/>
      <c r="N186" s="4"/>
    </row>
    <row r="187" spans="1:17" ht="14.25" hidden="1">
      <c r="A187" s="3"/>
      <c r="B187" s="3"/>
      <c r="C187" s="3"/>
      <c r="D187" s="3"/>
      <c r="E187" s="3"/>
      <c r="F187" s="3"/>
      <c r="G187" s="3"/>
      <c r="H187" s="3"/>
      <c r="I187" s="11"/>
      <c r="J187" s="7"/>
      <c r="K187" s="7">
        <f>SUM(K179:K185)</f>
        <v>0</v>
      </c>
      <c r="L187" s="7">
        <f>SUM(L179:L185)</f>
        <v>0</v>
      </c>
      <c r="M187" s="50">
        <f>SUM(M179:M185)</f>
        <v>0</v>
      </c>
      <c r="N187" s="4"/>
      <c r="O187" s="4"/>
      <c r="P187" s="4"/>
      <c r="Q187" s="4"/>
    </row>
    <row r="188" spans="1:24" ht="14.25">
      <c r="A188" s="3"/>
      <c r="B188" s="3" t="s">
        <v>295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  <c r="R188" s="4"/>
      <c r="S188" s="4"/>
      <c r="T188" s="4"/>
      <c r="U188" s="4"/>
      <c r="V188" s="4"/>
      <c r="W188" s="4"/>
      <c r="X188" s="4"/>
    </row>
    <row r="189" spans="1:24" ht="14.25">
      <c r="A189" s="3"/>
      <c r="B189" s="3" t="s">
        <v>273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  <c r="R189" s="4"/>
      <c r="S189" s="4"/>
      <c r="T189" s="4"/>
      <c r="U189" s="4"/>
      <c r="V189" s="4"/>
      <c r="W189" s="4"/>
      <c r="X189" s="4"/>
    </row>
    <row r="190" spans="14:24" ht="14.25">
      <c r="N190" s="2"/>
      <c r="O190" s="2"/>
      <c r="P190" s="2"/>
      <c r="Q190" s="1"/>
      <c r="R190" s="1"/>
      <c r="S190" s="1"/>
      <c r="T190" s="1"/>
      <c r="U190" s="1"/>
      <c r="V190" s="1"/>
      <c r="W190" s="1"/>
      <c r="X190" s="1"/>
    </row>
    <row r="191" spans="2:12" ht="14.25">
      <c r="B191" t="s">
        <v>240</v>
      </c>
      <c r="L191" t="s">
        <v>239</v>
      </c>
    </row>
    <row r="196" ht="16.5" customHeight="1"/>
    <row r="197" spans="2:3" ht="14.25" hidden="1">
      <c r="B197" s="22"/>
      <c r="C197" t="s">
        <v>242</v>
      </c>
    </row>
    <row r="198" spans="2:3" ht="14.25" hidden="1">
      <c r="B198" s="37"/>
      <c r="C198" s="35" t="s">
        <v>246</v>
      </c>
    </row>
    <row r="199" spans="2:3" ht="14.25" hidden="1">
      <c r="B199" s="38"/>
      <c r="C199" t="s">
        <v>247</v>
      </c>
    </row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41" ht="14.25" hidden="1"/>
  </sheetData>
  <sheetProtection/>
  <mergeCells count="32">
    <mergeCell ref="A4:A7"/>
    <mergeCell ref="B4:B7"/>
    <mergeCell ref="C4:I4"/>
    <mergeCell ref="C5:C7"/>
    <mergeCell ref="D5:D7"/>
    <mergeCell ref="A178:A180"/>
    <mergeCell ref="B183:E183"/>
    <mergeCell ref="B180:E180"/>
    <mergeCell ref="J5:L5"/>
    <mergeCell ref="H5:H7"/>
    <mergeCell ref="F5:F7"/>
    <mergeCell ref="B179:E179"/>
    <mergeCell ref="B177:E177"/>
    <mergeCell ref="Q5:Q7"/>
    <mergeCell ref="R5:R7"/>
    <mergeCell ref="I5:I7"/>
    <mergeCell ref="B178:E178"/>
    <mergeCell ref="T5:T7"/>
    <mergeCell ref="E5:E7"/>
    <mergeCell ref="G5:G7"/>
    <mergeCell ref="O5:O7"/>
    <mergeCell ref="M5:N5"/>
    <mergeCell ref="U5:U7"/>
    <mergeCell ref="V5:V7"/>
    <mergeCell ref="P5:P7"/>
    <mergeCell ref="X5:X7"/>
    <mergeCell ref="J6:J7"/>
    <mergeCell ref="K6:K7"/>
    <mergeCell ref="L6:L7"/>
    <mergeCell ref="M6:N6"/>
    <mergeCell ref="W5:W7"/>
    <mergeCell ref="S5:S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89" zoomScaleNormal="89" zoomScalePageLayoutView="0" workbookViewId="0" topLeftCell="A1">
      <pane ySplit="6" topLeftCell="A27" activePane="bottomLeft" state="frozen"/>
      <selection pane="topLeft" activeCell="A1" sqref="A1"/>
      <selection pane="bottomLeft" activeCell="D35" sqref="D35"/>
    </sheetView>
  </sheetViews>
  <sheetFormatPr defaultColWidth="8.796875" defaultRowHeight="14.25"/>
  <cols>
    <col min="1" max="1" width="4.69921875" style="0" customWidth="1"/>
    <col min="2" max="2" width="14.5" style="0" customWidth="1"/>
    <col min="3" max="6" width="9" style="0" customWidth="1"/>
    <col min="7" max="8" width="9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22" width="0" style="0" hidden="1" customWidth="1"/>
  </cols>
  <sheetData>
    <row r="1" spans="1:22" ht="15" thickBot="1">
      <c r="A1" s="25" t="s">
        <v>272</v>
      </c>
      <c r="B1" s="25"/>
      <c r="C1" s="25"/>
      <c r="D1" s="25"/>
      <c r="E1" s="25"/>
      <c r="F1" s="25"/>
      <c r="G1" s="25"/>
      <c r="H1" s="25"/>
      <c r="I1" s="25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 thickBot="1">
      <c r="A2" s="25"/>
      <c r="B2" s="25"/>
      <c r="C2" s="25"/>
      <c r="D2" s="25"/>
      <c r="E2" s="89">
        <f>0.04+(0.04*0.23)</f>
        <v>0.0492</v>
      </c>
      <c r="F2" s="25"/>
      <c r="G2" s="89">
        <f>0.89+(0.89*0.23)</f>
        <v>1.0947</v>
      </c>
      <c r="H2" s="25"/>
      <c r="I2" s="25"/>
      <c r="J2" s="25"/>
      <c r="K2" s="89">
        <f>0.11+(0.11*0.08)</f>
        <v>0.1188</v>
      </c>
      <c r="L2" s="25"/>
      <c r="M2" s="89">
        <f>0.13+(0.13*0.08)</f>
        <v>0.1404</v>
      </c>
      <c r="N2" s="25"/>
      <c r="O2" s="89">
        <f>0.33+(0.33*0.08)</f>
        <v>0.3564</v>
      </c>
      <c r="P2" s="25"/>
      <c r="Q2" s="89">
        <f>0.13+(0.13*0.08)</f>
        <v>0.1404</v>
      </c>
      <c r="R2" s="25"/>
      <c r="S2" s="27" t="s">
        <v>248</v>
      </c>
      <c r="T2" s="28"/>
      <c r="U2" s="28"/>
      <c r="V2" s="27"/>
    </row>
    <row r="3" spans="1:22" ht="15" thickBot="1">
      <c r="A3" s="132" t="s">
        <v>0</v>
      </c>
      <c r="B3" s="132" t="s">
        <v>1</v>
      </c>
      <c r="C3" s="113" t="s">
        <v>2</v>
      </c>
      <c r="D3" s="113"/>
      <c r="E3" s="113"/>
      <c r="F3" s="113"/>
      <c r="G3" s="113"/>
      <c r="H3" s="113"/>
      <c r="I3" s="30" t="s">
        <v>3</v>
      </c>
      <c r="J3" s="31"/>
      <c r="K3" s="31"/>
      <c r="L3" s="31"/>
      <c r="M3" s="31"/>
      <c r="N3" s="31"/>
      <c r="O3" s="31"/>
      <c r="P3" s="31"/>
      <c r="Q3" s="31"/>
      <c r="R3" s="31"/>
      <c r="S3" s="32"/>
      <c r="T3" s="30"/>
      <c r="U3" s="31"/>
      <c r="V3" s="33"/>
    </row>
    <row r="4" spans="1:22" ht="15" thickBot="1">
      <c r="A4" s="132"/>
      <c r="B4" s="132"/>
      <c r="C4" s="105" t="s">
        <v>4</v>
      </c>
      <c r="D4" s="107" t="s">
        <v>5</v>
      </c>
      <c r="E4" s="107" t="s">
        <v>6</v>
      </c>
      <c r="F4" s="105" t="s">
        <v>7</v>
      </c>
      <c r="G4" s="110" t="s">
        <v>278</v>
      </c>
      <c r="H4" s="117" t="s">
        <v>286</v>
      </c>
      <c r="I4" s="124" t="s">
        <v>9</v>
      </c>
      <c r="J4" s="125"/>
      <c r="K4" s="126"/>
      <c r="L4" s="105" t="s">
        <v>10</v>
      </c>
      <c r="M4" s="122"/>
      <c r="N4" s="105" t="s">
        <v>11</v>
      </c>
      <c r="O4" s="110" t="s">
        <v>282</v>
      </c>
      <c r="P4" s="107" t="s">
        <v>13</v>
      </c>
      <c r="Q4" s="110" t="s">
        <v>284</v>
      </c>
      <c r="R4" s="117" t="s">
        <v>288</v>
      </c>
      <c r="S4" s="105" t="s">
        <v>15</v>
      </c>
      <c r="T4" s="107" t="s">
        <v>16</v>
      </c>
      <c r="U4" s="107" t="s">
        <v>17</v>
      </c>
      <c r="V4" s="107" t="s">
        <v>18</v>
      </c>
    </row>
    <row r="5" spans="1:22" ht="15" thickBot="1">
      <c r="A5" s="133"/>
      <c r="B5" s="133"/>
      <c r="C5" s="106"/>
      <c r="D5" s="120"/>
      <c r="E5" s="120"/>
      <c r="F5" s="122"/>
      <c r="G5" s="127"/>
      <c r="H5" s="118"/>
      <c r="I5" s="113" t="s">
        <v>19</v>
      </c>
      <c r="J5" s="105" t="s">
        <v>241</v>
      </c>
      <c r="K5" s="110" t="s">
        <v>280</v>
      </c>
      <c r="L5" s="105" t="s">
        <v>20</v>
      </c>
      <c r="M5" s="105"/>
      <c r="N5" s="106"/>
      <c r="O5" s="151"/>
      <c r="P5" s="108"/>
      <c r="Q5" s="115"/>
      <c r="R5" s="118"/>
      <c r="S5" s="106"/>
      <c r="T5" s="108"/>
      <c r="U5" s="108"/>
      <c r="V5" s="108"/>
    </row>
    <row r="6" spans="1:22" ht="15" thickBot="1">
      <c r="A6" s="134"/>
      <c r="B6" s="133"/>
      <c r="C6" s="106"/>
      <c r="D6" s="121"/>
      <c r="E6" s="121"/>
      <c r="F6" s="106"/>
      <c r="G6" s="128"/>
      <c r="H6" s="118"/>
      <c r="I6" s="106"/>
      <c r="J6" s="106"/>
      <c r="K6" s="114"/>
      <c r="L6" s="29" t="s">
        <v>21</v>
      </c>
      <c r="M6" s="99" t="s">
        <v>281</v>
      </c>
      <c r="N6" s="106"/>
      <c r="O6" s="114"/>
      <c r="P6" s="109"/>
      <c r="Q6" s="116"/>
      <c r="R6" s="118"/>
      <c r="S6" s="106"/>
      <c r="T6" s="109"/>
      <c r="U6" s="109"/>
      <c r="V6" s="109"/>
    </row>
    <row r="7" spans="1:22" ht="14.25">
      <c r="A7" s="152">
        <v>1</v>
      </c>
      <c r="B7" s="153" t="s">
        <v>23</v>
      </c>
      <c r="C7" s="154"/>
      <c r="D7" s="154"/>
      <c r="E7" s="154"/>
      <c r="F7" s="154"/>
      <c r="G7" s="154">
        <f aca="true" t="shared" si="0" ref="G7:G52">F8*$G$2</f>
        <v>0</v>
      </c>
      <c r="H7" s="154">
        <f>G7</f>
        <v>0</v>
      </c>
      <c r="I7" s="154">
        <v>1035</v>
      </c>
      <c r="J7" s="154"/>
      <c r="K7" s="154">
        <f>(I7+J7)*$K$2</f>
        <v>122.958</v>
      </c>
      <c r="L7" s="154">
        <v>100</v>
      </c>
      <c r="M7" s="154">
        <f>L7*$M$2</f>
        <v>14.04</v>
      </c>
      <c r="N7" s="154">
        <v>271</v>
      </c>
      <c r="O7" s="154">
        <f>N7*$O$2</f>
        <v>96.5844</v>
      </c>
      <c r="P7" s="154"/>
      <c r="Q7" s="90">
        <f>P7*$Q$2</f>
        <v>0</v>
      </c>
      <c r="R7" s="13">
        <f>K7+M7+O7+Q7</f>
        <v>233.5824</v>
      </c>
      <c r="S7" s="39"/>
      <c r="T7" s="8">
        <v>1</v>
      </c>
      <c r="U7" s="6"/>
      <c r="V7" s="14"/>
    </row>
    <row r="8" spans="1:22" ht="14.25">
      <c r="A8" s="152">
        <f>A7+1</f>
        <v>2</v>
      </c>
      <c r="B8" s="155" t="s">
        <v>24</v>
      </c>
      <c r="C8" s="156"/>
      <c r="D8" s="156"/>
      <c r="E8" s="156"/>
      <c r="F8" s="156"/>
      <c r="G8" s="154">
        <f t="shared" si="0"/>
        <v>0</v>
      </c>
      <c r="H8" s="154">
        <f aca="true" t="shared" si="1" ref="H8:H58">G8</f>
        <v>0</v>
      </c>
      <c r="I8" s="156">
        <v>2172</v>
      </c>
      <c r="J8" s="156"/>
      <c r="K8" s="154">
        <f aca="true" t="shared" si="2" ref="K8:K58">(I8+J8)*$K$2</f>
        <v>258.0336</v>
      </c>
      <c r="L8" s="156">
        <v>184</v>
      </c>
      <c r="M8" s="154">
        <f aca="true" t="shared" si="3" ref="M8:M58">L8*$M$2</f>
        <v>25.8336</v>
      </c>
      <c r="N8" s="156">
        <v>329</v>
      </c>
      <c r="O8" s="154">
        <f aca="true" t="shared" si="4" ref="O8:O58">N8*$O$2</f>
        <v>117.2556</v>
      </c>
      <c r="P8" s="156"/>
      <c r="Q8" s="90">
        <f aca="true" t="shared" si="5" ref="Q8:Q58">P8*$Q$2</f>
        <v>0</v>
      </c>
      <c r="R8" s="13">
        <f aca="true" t="shared" si="6" ref="R8:R58">K8+M8+O8+Q8</f>
        <v>401.1228</v>
      </c>
      <c r="S8" s="13"/>
      <c r="T8" s="10"/>
      <c r="U8" s="9"/>
      <c r="V8" s="14"/>
    </row>
    <row r="9" spans="1:22" ht="14.25">
      <c r="A9" s="152">
        <f aca="true" t="shared" si="7" ref="A9:A58">A8+1</f>
        <v>3</v>
      </c>
      <c r="B9" s="157" t="s">
        <v>25</v>
      </c>
      <c r="C9" s="158"/>
      <c r="D9" s="158"/>
      <c r="E9" s="158"/>
      <c r="F9" s="158"/>
      <c r="G9" s="154">
        <f t="shared" si="0"/>
        <v>0</v>
      </c>
      <c r="H9" s="154">
        <f t="shared" si="1"/>
        <v>0</v>
      </c>
      <c r="I9" s="158">
        <v>2938</v>
      </c>
      <c r="J9" s="158"/>
      <c r="K9" s="154">
        <f t="shared" si="2"/>
        <v>349.0344</v>
      </c>
      <c r="L9" s="158">
        <v>110</v>
      </c>
      <c r="M9" s="154">
        <f t="shared" si="3"/>
        <v>15.443999999999999</v>
      </c>
      <c r="N9" s="158">
        <v>182</v>
      </c>
      <c r="O9" s="154">
        <f t="shared" si="4"/>
        <v>64.8648</v>
      </c>
      <c r="P9" s="158"/>
      <c r="Q9" s="90">
        <f t="shared" si="5"/>
        <v>0</v>
      </c>
      <c r="R9" s="13">
        <f t="shared" si="6"/>
        <v>429.3432</v>
      </c>
      <c r="S9" s="13"/>
      <c r="T9" s="14"/>
      <c r="U9" s="13"/>
      <c r="V9" s="14"/>
    </row>
    <row r="10" spans="1:22" ht="14.25">
      <c r="A10" s="152">
        <f t="shared" si="7"/>
        <v>4</v>
      </c>
      <c r="B10" s="157" t="s">
        <v>26</v>
      </c>
      <c r="C10" s="158"/>
      <c r="D10" s="158"/>
      <c r="E10" s="158"/>
      <c r="F10" s="158"/>
      <c r="G10" s="154">
        <f t="shared" si="0"/>
        <v>0</v>
      </c>
      <c r="H10" s="154">
        <f t="shared" si="1"/>
        <v>0</v>
      </c>
      <c r="I10" s="158">
        <v>2479</v>
      </c>
      <c r="J10" s="158"/>
      <c r="K10" s="154">
        <f t="shared" si="2"/>
        <v>294.5052</v>
      </c>
      <c r="L10" s="158">
        <v>102</v>
      </c>
      <c r="M10" s="154">
        <f t="shared" si="3"/>
        <v>14.3208</v>
      </c>
      <c r="N10" s="158">
        <v>191</v>
      </c>
      <c r="O10" s="154">
        <f t="shared" si="4"/>
        <v>68.0724</v>
      </c>
      <c r="P10" s="158"/>
      <c r="Q10" s="90">
        <f t="shared" si="5"/>
        <v>0</v>
      </c>
      <c r="R10" s="13">
        <f t="shared" si="6"/>
        <v>376.89840000000004</v>
      </c>
      <c r="S10" s="13"/>
      <c r="T10" s="14">
        <v>1</v>
      </c>
      <c r="U10" s="13"/>
      <c r="V10" s="14"/>
    </row>
    <row r="11" spans="1:22" ht="14.25">
      <c r="A11" s="152">
        <f t="shared" si="7"/>
        <v>5</v>
      </c>
      <c r="B11" s="157" t="s">
        <v>27</v>
      </c>
      <c r="C11" s="158"/>
      <c r="D11" s="158"/>
      <c r="E11" s="158"/>
      <c r="F11" s="158"/>
      <c r="G11" s="154">
        <f t="shared" si="0"/>
        <v>0</v>
      </c>
      <c r="H11" s="154">
        <f t="shared" si="1"/>
        <v>0</v>
      </c>
      <c r="I11" s="158">
        <v>6814</v>
      </c>
      <c r="J11" s="158"/>
      <c r="K11" s="154">
        <f t="shared" si="2"/>
        <v>809.5032</v>
      </c>
      <c r="L11" s="158">
        <v>1263</v>
      </c>
      <c r="M11" s="154">
        <f t="shared" si="3"/>
        <v>177.3252</v>
      </c>
      <c r="N11" s="158">
        <v>472</v>
      </c>
      <c r="O11" s="154">
        <f t="shared" si="4"/>
        <v>168.2208</v>
      </c>
      <c r="P11" s="158"/>
      <c r="Q11" s="90">
        <f t="shared" si="5"/>
        <v>0</v>
      </c>
      <c r="R11" s="13">
        <f t="shared" si="6"/>
        <v>1155.0492</v>
      </c>
      <c r="S11" s="13"/>
      <c r="T11" s="14"/>
      <c r="U11" s="13"/>
      <c r="V11" s="14"/>
    </row>
    <row r="12" spans="1:22" ht="14.25">
      <c r="A12" s="152">
        <f t="shared" si="7"/>
        <v>6</v>
      </c>
      <c r="B12" s="157" t="s">
        <v>28</v>
      </c>
      <c r="C12" s="158"/>
      <c r="D12" s="158"/>
      <c r="E12" s="158"/>
      <c r="F12" s="158"/>
      <c r="G12" s="154">
        <f t="shared" si="0"/>
        <v>0</v>
      </c>
      <c r="H12" s="154">
        <f t="shared" si="1"/>
        <v>0</v>
      </c>
      <c r="I12" s="158">
        <v>1873.5</v>
      </c>
      <c r="J12" s="158"/>
      <c r="K12" s="154">
        <f t="shared" si="2"/>
        <v>222.5718</v>
      </c>
      <c r="L12" s="158">
        <v>271.8</v>
      </c>
      <c r="M12" s="154">
        <f t="shared" si="3"/>
        <v>38.16072</v>
      </c>
      <c r="N12" s="158">
        <v>199.7</v>
      </c>
      <c r="O12" s="154">
        <f t="shared" si="4"/>
        <v>71.17308</v>
      </c>
      <c r="P12" s="158"/>
      <c r="Q12" s="90">
        <f t="shared" si="5"/>
        <v>0</v>
      </c>
      <c r="R12" s="13">
        <f t="shared" si="6"/>
        <v>331.90560000000005</v>
      </c>
      <c r="S12" s="13"/>
      <c r="T12" s="14">
        <v>1</v>
      </c>
      <c r="U12" s="13"/>
      <c r="V12" s="14"/>
    </row>
    <row r="13" spans="1:22" ht="14.25">
      <c r="A13" s="152">
        <f t="shared" si="7"/>
        <v>7</v>
      </c>
      <c r="B13" s="157" t="s">
        <v>29</v>
      </c>
      <c r="C13" s="158"/>
      <c r="D13" s="158"/>
      <c r="E13" s="158"/>
      <c r="F13" s="158"/>
      <c r="G13" s="154">
        <f t="shared" si="0"/>
        <v>0</v>
      </c>
      <c r="H13" s="154">
        <f t="shared" si="1"/>
        <v>0</v>
      </c>
      <c r="I13" s="158">
        <v>493.3</v>
      </c>
      <c r="J13" s="158"/>
      <c r="K13" s="154">
        <f t="shared" si="2"/>
        <v>58.604040000000005</v>
      </c>
      <c r="L13" s="158">
        <v>111.6</v>
      </c>
      <c r="M13" s="154">
        <f t="shared" si="3"/>
        <v>15.668639999999998</v>
      </c>
      <c r="N13" s="158">
        <v>500.5</v>
      </c>
      <c r="O13" s="154">
        <f t="shared" si="4"/>
        <v>178.3782</v>
      </c>
      <c r="P13" s="158"/>
      <c r="Q13" s="90">
        <f t="shared" si="5"/>
        <v>0</v>
      </c>
      <c r="R13" s="13">
        <f t="shared" si="6"/>
        <v>252.65088</v>
      </c>
      <c r="S13" s="13"/>
      <c r="T13" s="14"/>
      <c r="U13" s="13"/>
      <c r="V13" s="14"/>
    </row>
    <row r="14" spans="1:22" ht="14.25">
      <c r="A14" s="152">
        <f t="shared" si="7"/>
        <v>8</v>
      </c>
      <c r="B14" s="157" t="s">
        <v>30</v>
      </c>
      <c r="C14" s="158"/>
      <c r="D14" s="158"/>
      <c r="E14" s="158"/>
      <c r="F14" s="158"/>
      <c r="G14" s="154">
        <f t="shared" si="0"/>
        <v>0</v>
      </c>
      <c r="H14" s="154">
        <f t="shared" si="1"/>
        <v>0</v>
      </c>
      <c r="I14" s="158">
        <v>945.8</v>
      </c>
      <c r="J14" s="158"/>
      <c r="K14" s="154">
        <f t="shared" si="2"/>
        <v>112.36104</v>
      </c>
      <c r="L14" s="158">
        <v>212.5</v>
      </c>
      <c r="M14" s="154">
        <f t="shared" si="3"/>
        <v>29.835</v>
      </c>
      <c r="N14" s="158">
        <v>126</v>
      </c>
      <c r="O14" s="154">
        <f t="shared" si="4"/>
        <v>44.9064</v>
      </c>
      <c r="P14" s="158"/>
      <c r="Q14" s="90">
        <f t="shared" si="5"/>
        <v>0</v>
      </c>
      <c r="R14" s="13">
        <f t="shared" si="6"/>
        <v>187.10244</v>
      </c>
      <c r="S14" s="13"/>
      <c r="T14" s="14"/>
      <c r="U14" s="13"/>
      <c r="V14" s="14"/>
    </row>
    <row r="15" spans="1:22" ht="14.25">
      <c r="A15" s="152">
        <f t="shared" si="7"/>
        <v>9</v>
      </c>
      <c r="B15" s="157" t="s">
        <v>31</v>
      </c>
      <c r="C15" s="158"/>
      <c r="D15" s="158"/>
      <c r="E15" s="158"/>
      <c r="F15" s="158"/>
      <c r="G15" s="154">
        <f t="shared" si="0"/>
        <v>0</v>
      </c>
      <c r="H15" s="154">
        <f t="shared" si="1"/>
        <v>0</v>
      </c>
      <c r="I15" s="158">
        <v>215.4</v>
      </c>
      <c r="J15" s="158">
        <v>39.9</v>
      </c>
      <c r="K15" s="154">
        <f t="shared" si="2"/>
        <v>30.32964</v>
      </c>
      <c r="L15" s="158">
        <v>400</v>
      </c>
      <c r="M15" s="154">
        <f t="shared" si="3"/>
        <v>56.16</v>
      </c>
      <c r="N15" s="158">
        <v>80</v>
      </c>
      <c r="O15" s="154">
        <f t="shared" si="4"/>
        <v>28.512</v>
      </c>
      <c r="P15" s="158"/>
      <c r="Q15" s="90">
        <f t="shared" si="5"/>
        <v>0</v>
      </c>
      <c r="R15" s="13">
        <f t="shared" si="6"/>
        <v>115.00164</v>
      </c>
      <c r="S15" s="13"/>
      <c r="T15" s="14"/>
      <c r="U15" s="13"/>
      <c r="V15" s="14"/>
    </row>
    <row r="16" spans="1:22" ht="14.25">
      <c r="A16" s="152">
        <f t="shared" si="7"/>
        <v>10</v>
      </c>
      <c r="B16" s="157" t="s">
        <v>32</v>
      </c>
      <c r="C16" s="158"/>
      <c r="D16" s="158"/>
      <c r="E16" s="158"/>
      <c r="F16" s="158"/>
      <c r="G16" s="154">
        <f t="shared" si="0"/>
        <v>0</v>
      </c>
      <c r="H16" s="154">
        <f t="shared" si="1"/>
        <v>0</v>
      </c>
      <c r="I16" s="158">
        <v>120.3</v>
      </c>
      <c r="J16" s="158">
        <v>19</v>
      </c>
      <c r="K16" s="154">
        <f t="shared" si="2"/>
        <v>16.548840000000002</v>
      </c>
      <c r="L16" s="158">
        <v>329</v>
      </c>
      <c r="M16" s="154">
        <f t="shared" si="3"/>
        <v>46.1916</v>
      </c>
      <c r="N16" s="158">
        <v>147.5</v>
      </c>
      <c r="O16" s="154">
        <f t="shared" si="4"/>
        <v>52.569</v>
      </c>
      <c r="P16" s="158"/>
      <c r="Q16" s="90">
        <f t="shared" si="5"/>
        <v>0</v>
      </c>
      <c r="R16" s="13">
        <f t="shared" si="6"/>
        <v>115.30944000000001</v>
      </c>
      <c r="S16" s="13"/>
      <c r="T16" s="14"/>
      <c r="U16" s="13"/>
      <c r="V16" s="14"/>
    </row>
    <row r="17" spans="1:22" ht="14.25">
      <c r="A17" s="152">
        <f t="shared" si="7"/>
        <v>11</v>
      </c>
      <c r="B17" s="157" t="s">
        <v>33</v>
      </c>
      <c r="C17" s="158"/>
      <c r="D17" s="158"/>
      <c r="E17" s="158"/>
      <c r="F17" s="158"/>
      <c r="G17" s="154">
        <f t="shared" si="0"/>
        <v>0</v>
      </c>
      <c r="H17" s="154">
        <f t="shared" si="1"/>
        <v>0</v>
      </c>
      <c r="I17" s="158">
        <v>1789</v>
      </c>
      <c r="J17" s="158">
        <v>182</v>
      </c>
      <c r="K17" s="154">
        <f t="shared" si="2"/>
        <v>234.1548</v>
      </c>
      <c r="L17" s="158">
        <v>257</v>
      </c>
      <c r="M17" s="154">
        <f t="shared" si="3"/>
        <v>36.0828</v>
      </c>
      <c r="N17" s="158">
        <v>396.7</v>
      </c>
      <c r="O17" s="154">
        <f t="shared" si="4"/>
        <v>141.38388</v>
      </c>
      <c r="P17" s="158"/>
      <c r="Q17" s="90">
        <f t="shared" si="5"/>
        <v>0</v>
      </c>
      <c r="R17" s="13">
        <f t="shared" si="6"/>
        <v>411.62148</v>
      </c>
      <c r="S17" s="13"/>
      <c r="T17" s="14"/>
      <c r="U17" s="13"/>
      <c r="V17" s="14"/>
    </row>
    <row r="18" spans="1:22" ht="14.25">
      <c r="A18" s="152">
        <f t="shared" si="7"/>
        <v>12</v>
      </c>
      <c r="B18" s="159" t="s">
        <v>131</v>
      </c>
      <c r="C18" s="160"/>
      <c r="D18" s="160"/>
      <c r="E18" s="158"/>
      <c r="F18" s="160"/>
      <c r="G18" s="154">
        <f t="shared" si="0"/>
        <v>0</v>
      </c>
      <c r="H18" s="154">
        <f t="shared" si="1"/>
        <v>0</v>
      </c>
      <c r="I18" s="158">
        <v>20</v>
      </c>
      <c r="J18" s="158"/>
      <c r="K18" s="154">
        <f t="shared" si="2"/>
        <v>2.376</v>
      </c>
      <c r="L18" s="158">
        <v>270.2</v>
      </c>
      <c r="M18" s="154">
        <f t="shared" si="3"/>
        <v>37.93608</v>
      </c>
      <c r="N18" s="158">
        <v>50</v>
      </c>
      <c r="O18" s="154">
        <f t="shared" si="4"/>
        <v>17.82</v>
      </c>
      <c r="P18" s="158"/>
      <c r="Q18" s="90">
        <f t="shared" si="5"/>
        <v>0</v>
      </c>
      <c r="R18" s="13">
        <f t="shared" si="6"/>
        <v>58.132079999999995</v>
      </c>
      <c r="S18" s="13"/>
      <c r="T18" s="14"/>
      <c r="U18" s="13"/>
      <c r="V18" s="14"/>
    </row>
    <row r="19" spans="1:22" ht="14.25">
      <c r="A19" s="152">
        <f t="shared" si="7"/>
        <v>13</v>
      </c>
      <c r="B19" s="159" t="s">
        <v>132</v>
      </c>
      <c r="C19" s="160"/>
      <c r="D19" s="160"/>
      <c r="E19" s="158"/>
      <c r="F19" s="160"/>
      <c r="G19" s="154">
        <f t="shared" si="0"/>
        <v>0</v>
      </c>
      <c r="H19" s="154">
        <f t="shared" si="1"/>
        <v>0</v>
      </c>
      <c r="I19" s="158"/>
      <c r="J19" s="158"/>
      <c r="K19" s="154">
        <f t="shared" si="2"/>
        <v>0</v>
      </c>
      <c r="L19" s="158">
        <v>78</v>
      </c>
      <c r="M19" s="154">
        <f t="shared" si="3"/>
        <v>10.9512</v>
      </c>
      <c r="N19" s="158">
        <v>50</v>
      </c>
      <c r="O19" s="154">
        <f t="shared" si="4"/>
        <v>17.82</v>
      </c>
      <c r="P19" s="158"/>
      <c r="Q19" s="90">
        <f t="shared" si="5"/>
        <v>0</v>
      </c>
      <c r="R19" s="13">
        <f t="shared" si="6"/>
        <v>28.7712</v>
      </c>
      <c r="S19" s="13"/>
      <c r="T19" s="14"/>
      <c r="U19" s="13"/>
      <c r="V19" s="14"/>
    </row>
    <row r="20" spans="1:22" ht="14.25">
      <c r="A20" s="152">
        <f t="shared" si="7"/>
        <v>14</v>
      </c>
      <c r="B20" s="159" t="s">
        <v>133</v>
      </c>
      <c r="C20" s="160"/>
      <c r="D20" s="160"/>
      <c r="E20" s="158"/>
      <c r="F20" s="160"/>
      <c r="G20" s="154">
        <f t="shared" si="0"/>
        <v>0</v>
      </c>
      <c r="H20" s="154">
        <f t="shared" si="1"/>
        <v>0</v>
      </c>
      <c r="I20" s="158"/>
      <c r="J20" s="158"/>
      <c r="K20" s="154">
        <f t="shared" si="2"/>
        <v>0</v>
      </c>
      <c r="L20" s="158">
        <v>0</v>
      </c>
      <c r="M20" s="154">
        <f t="shared" si="3"/>
        <v>0</v>
      </c>
      <c r="N20" s="158"/>
      <c r="O20" s="154">
        <f t="shared" si="4"/>
        <v>0</v>
      </c>
      <c r="P20" s="158"/>
      <c r="Q20" s="90">
        <f t="shared" si="5"/>
        <v>0</v>
      </c>
      <c r="R20" s="13">
        <f t="shared" si="6"/>
        <v>0</v>
      </c>
      <c r="S20" s="13"/>
      <c r="T20" s="14"/>
      <c r="U20" s="13"/>
      <c r="V20" s="14"/>
    </row>
    <row r="21" spans="1:22" ht="14.25">
      <c r="A21" s="152">
        <f t="shared" si="7"/>
        <v>15</v>
      </c>
      <c r="B21" s="161" t="s">
        <v>134</v>
      </c>
      <c r="C21" s="156"/>
      <c r="D21" s="156"/>
      <c r="E21" s="156"/>
      <c r="F21" s="156"/>
      <c r="G21" s="154">
        <f t="shared" si="0"/>
        <v>0</v>
      </c>
      <c r="H21" s="154">
        <f t="shared" si="1"/>
        <v>0</v>
      </c>
      <c r="I21" s="156">
        <v>230</v>
      </c>
      <c r="J21" s="156">
        <v>60</v>
      </c>
      <c r="K21" s="154">
        <f t="shared" si="2"/>
        <v>34.452</v>
      </c>
      <c r="L21" s="156">
        <v>303</v>
      </c>
      <c r="M21" s="154">
        <f t="shared" si="3"/>
        <v>42.541199999999996</v>
      </c>
      <c r="N21" s="156"/>
      <c r="O21" s="154">
        <f t="shared" si="4"/>
        <v>0</v>
      </c>
      <c r="P21" s="156"/>
      <c r="Q21" s="90">
        <f t="shared" si="5"/>
        <v>0</v>
      </c>
      <c r="R21" s="13">
        <f t="shared" si="6"/>
        <v>76.9932</v>
      </c>
      <c r="S21" s="13"/>
      <c r="T21" s="10"/>
      <c r="U21" s="9"/>
      <c r="V21" s="14"/>
    </row>
    <row r="22" spans="1:22" ht="14.25">
      <c r="A22" s="152">
        <f t="shared" si="7"/>
        <v>16</v>
      </c>
      <c r="B22" s="162" t="s">
        <v>135</v>
      </c>
      <c r="C22" s="158"/>
      <c r="D22" s="158"/>
      <c r="E22" s="158"/>
      <c r="F22" s="158"/>
      <c r="G22" s="154">
        <f t="shared" si="0"/>
        <v>0</v>
      </c>
      <c r="H22" s="154">
        <f t="shared" si="1"/>
        <v>0</v>
      </c>
      <c r="I22" s="158">
        <v>30</v>
      </c>
      <c r="J22" s="158"/>
      <c r="K22" s="154">
        <f t="shared" si="2"/>
        <v>3.564</v>
      </c>
      <c r="L22" s="158">
        <v>78</v>
      </c>
      <c r="M22" s="154">
        <f t="shared" si="3"/>
        <v>10.9512</v>
      </c>
      <c r="N22" s="158"/>
      <c r="O22" s="154">
        <f t="shared" si="4"/>
        <v>0</v>
      </c>
      <c r="P22" s="158"/>
      <c r="Q22" s="90">
        <f t="shared" si="5"/>
        <v>0</v>
      </c>
      <c r="R22" s="13">
        <f t="shared" si="6"/>
        <v>14.5152</v>
      </c>
      <c r="S22" s="13"/>
      <c r="T22" s="14"/>
      <c r="U22" s="13"/>
      <c r="V22" s="14"/>
    </row>
    <row r="23" spans="1:22" ht="14.25">
      <c r="A23" s="152">
        <f t="shared" si="7"/>
        <v>17</v>
      </c>
      <c r="B23" s="162" t="s">
        <v>136</v>
      </c>
      <c r="C23" s="158"/>
      <c r="D23" s="158"/>
      <c r="E23" s="158"/>
      <c r="F23" s="158"/>
      <c r="G23" s="154">
        <f t="shared" si="0"/>
        <v>0</v>
      </c>
      <c r="H23" s="154">
        <f t="shared" si="1"/>
        <v>0</v>
      </c>
      <c r="I23" s="158"/>
      <c r="J23" s="158">
        <v>47</v>
      </c>
      <c r="K23" s="154">
        <f t="shared" si="2"/>
        <v>5.583600000000001</v>
      </c>
      <c r="L23" s="158"/>
      <c r="M23" s="154">
        <f t="shared" si="3"/>
        <v>0</v>
      </c>
      <c r="N23" s="158">
        <v>46.9</v>
      </c>
      <c r="O23" s="154">
        <f t="shared" si="4"/>
        <v>16.71516</v>
      </c>
      <c r="P23" s="158"/>
      <c r="Q23" s="90">
        <f t="shared" si="5"/>
        <v>0</v>
      </c>
      <c r="R23" s="13">
        <f t="shared" si="6"/>
        <v>22.29876</v>
      </c>
      <c r="S23" s="13"/>
      <c r="T23" s="14"/>
      <c r="U23" s="13"/>
      <c r="V23" s="14"/>
    </row>
    <row r="24" spans="1:22" ht="14.25">
      <c r="A24" s="152">
        <f t="shared" si="7"/>
        <v>18</v>
      </c>
      <c r="B24" s="162" t="s">
        <v>137</v>
      </c>
      <c r="C24" s="158"/>
      <c r="D24" s="158"/>
      <c r="E24" s="158"/>
      <c r="F24" s="158"/>
      <c r="G24" s="154">
        <f t="shared" si="0"/>
        <v>0</v>
      </c>
      <c r="H24" s="154">
        <f t="shared" si="1"/>
        <v>0</v>
      </c>
      <c r="I24" s="158">
        <v>102.2</v>
      </c>
      <c r="J24" s="158"/>
      <c r="K24" s="154">
        <f t="shared" si="2"/>
        <v>12.14136</v>
      </c>
      <c r="L24" s="158">
        <v>391</v>
      </c>
      <c r="M24" s="154">
        <f t="shared" si="3"/>
        <v>54.8964</v>
      </c>
      <c r="N24" s="158"/>
      <c r="O24" s="154">
        <f t="shared" si="4"/>
        <v>0</v>
      </c>
      <c r="P24" s="158"/>
      <c r="Q24" s="90">
        <f t="shared" si="5"/>
        <v>0</v>
      </c>
      <c r="R24" s="13">
        <f t="shared" si="6"/>
        <v>67.03776</v>
      </c>
      <c r="S24" s="13"/>
      <c r="T24" s="14"/>
      <c r="U24" s="13"/>
      <c r="V24" s="14"/>
    </row>
    <row r="25" spans="1:22" ht="14.25">
      <c r="A25" s="152">
        <f t="shared" si="7"/>
        <v>19</v>
      </c>
      <c r="B25" s="162" t="s">
        <v>138</v>
      </c>
      <c r="C25" s="158"/>
      <c r="D25" s="158"/>
      <c r="E25" s="158"/>
      <c r="F25" s="158"/>
      <c r="G25" s="154">
        <f t="shared" si="0"/>
        <v>0</v>
      </c>
      <c r="H25" s="154">
        <f t="shared" si="1"/>
        <v>0</v>
      </c>
      <c r="I25" s="158">
        <v>465.9</v>
      </c>
      <c r="J25" s="158">
        <v>67</v>
      </c>
      <c r="K25" s="154">
        <f t="shared" si="2"/>
        <v>63.30852</v>
      </c>
      <c r="L25" s="158">
        <v>218</v>
      </c>
      <c r="M25" s="154">
        <f t="shared" si="3"/>
        <v>30.6072</v>
      </c>
      <c r="N25" s="158"/>
      <c r="O25" s="154">
        <f t="shared" si="4"/>
        <v>0</v>
      </c>
      <c r="P25" s="158"/>
      <c r="Q25" s="90">
        <f t="shared" si="5"/>
        <v>0</v>
      </c>
      <c r="R25" s="13">
        <f t="shared" si="6"/>
        <v>93.91572</v>
      </c>
      <c r="S25" s="13"/>
      <c r="T25" s="14"/>
      <c r="U25" s="13"/>
      <c r="V25" s="14"/>
    </row>
    <row r="26" spans="1:22" ht="14.25">
      <c r="A26" s="152">
        <f t="shared" si="7"/>
        <v>20</v>
      </c>
      <c r="B26" s="162" t="s">
        <v>139</v>
      </c>
      <c r="C26" s="158"/>
      <c r="D26" s="158"/>
      <c r="E26" s="158"/>
      <c r="F26" s="158"/>
      <c r="G26" s="154">
        <f t="shared" si="0"/>
        <v>0</v>
      </c>
      <c r="H26" s="154">
        <f t="shared" si="1"/>
        <v>0</v>
      </c>
      <c r="I26" s="158">
        <v>104</v>
      </c>
      <c r="J26" s="158">
        <v>267</v>
      </c>
      <c r="K26" s="154">
        <f t="shared" si="2"/>
        <v>44.0748</v>
      </c>
      <c r="L26" s="158">
        <v>83.7</v>
      </c>
      <c r="M26" s="154">
        <f t="shared" si="3"/>
        <v>11.75148</v>
      </c>
      <c r="N26" s="158">
        <v>112</v>
      </c>
      <c r="O26" s="154">
        <f t="shared" si="4"/>
        <v>39.9168</v>
      </c>
      <c r="P26" s="158"/>
      <c r="Q26" s="90">
        <f t="shared" si="5"/>
        <v>0</v>
      </c>
      <c r="R26" s="13">
        <f t="shared" si="6"/>
        <v>95.74308</v>
      </c>
      <c r="S26" s="13"/>
      <c r="T26" s="14"/>
      <c r="U26" s="13"/>
      <c r="V26" s="14"/>
    </row>
    <row r="27" spans="1:22" ht="14.25">
      <c r="A27" s="152">
        <f t="shared" si="7"/>
        <v>21</v>
      </c>
      <c r="B27" s="162" t="s">
        <v>140</v>
      </c>
      <c r="C27" s="158"/>
      <c r="D27" s="158"/>
      <c r="E27" s="158"/>
      <c r="F27" s="158"/>
      <c r="G27" s="154">
        <f t="shared" si="0"/>
        <v>0</v>
      </c>
      <c r="H27" s="154">
        <f t="shared" si="1"/>
        <v>0</v>
      </c>
      <c r="I27" s="158">
        <v>12.6</v>
      </c>
      <c r="J27" s="158">
        <v>82.5</v>
      </c>
      <c r="K27" s="154">
        <f t="shared" si="2"/>
        <v>11.29788</v>
      </c>
      <c r="L27" s="158">
        <v>343.8</v>
      </c>
      <c r="M27" s="154">
        <f t="shared" si="3"/>
        <v>48.26952</v>
      </c>
      <c r="N27" s="158">
        <v>84</v>
      </c>
      <c r="O27" s="154">
        <f t="shared" si="4"/>
        <v>29.9376</v>
      </c>
      <c r="P27" s="158"/>
      <c r="Q27" s="90">
        <f t="shared" si="5"/>
        <v>0</v>
      </c>
      <c r="R27" s="13">
        <f t="shared" si="6"/>
        <v>89.505</v>
      </c>
      <c r="S27" s="13"/>
      <c r="T27" s="14"/>
      <c r="U27" s="13"/>
      <c r="V27" s="14"/>
    </row>
    <row r="28" spans="1:22" ht="14.25">
      <c r="A28" s="152">
        <f t="shared" si="7"/>
        <v>22</v>
      </c>
      <c r="B28" s="162" t="s">
        <v>141</v>
      </c>
      <c r="C28" s="158"/>
      <c r="D28" s="158"/>
      <c r="E28" s="158"/>
      <c r="F28" s="158"/>
      <c r="G28" s="154">
        <f t="shared" si="0"/>
        <v>0</v>
      </c>
      <c r="H28" s="154">
        <f t="shared" si="1"/>
        <v>0</v>
      </c>
      <c r="I28" s="158">
        <v>365.9</v>
      </c>
      <c r="J28" s="158"/>
      <c r="K28" s="154">
        <f t="shared" si="2"/>
        <v>43.46892</v>
      </c>
      <c r="L28" s="158">
        <v>388</v>
      </c>
      <c r="M28" s="154">
        <f t="shared" si="3"/>
        <v>54.4752</v>
      </c>
      <c r="N28" s="158">
        <v>17.5</v>
      </c>
      <c r="O28" s="154">
        <f t="shared" si="4"/>
        <v>6.237</v>
      </c>
      <c r="P28" s="158">
        <v>16</v>
      </c>
      <c r="Q28" s="90">
        <f t="shared" si="5"/>
        <v>2.2464</v>
      </c>
      <c r="R28" s="13">
        <f t="shared" si="6"/>
        <v>106.42751999999999</v>
      </c>
      <c r="S28" s="13"/>
      <c r="T28" s="14"/>
      <c r="U28" s="13"/>
      <c r="V28" s="14"/>
    </row>
    <row r="29" spans="1:22" ht="14.25">
      <c r="A29" s="152">
        <f t="shared" si="7"/>
        <v>23</v>
      </c>
      <c r="B29" s="162" t="s">
        <v>142</v>
      </c>
      <c r="C29" s="158"/>
      <c r="D29" s="158"/>
      <c r="E29" s="158"/>
      <c r="F29" s="158"/>
      <c r="G29" s="154">
        <f t="shared" si="0"/>
        <v>0</v>
      </c>
      <c r="H29" s="154">
        <f t="shared" si="1"/>
        <v>0</v>
      </c>
      <c r="I29" s="158">
        <v>399.4</v>
      </c>
      <c r="J29" s="158"/>
      <c r="K29" s="154">
        <f t="shared" si="2"/>
        <v>47.44872</v>
      </c>
      <c r="L29" s="158">
        <v>127.4</v>
      </c>
      <c r="M29" s="154">
        <f t="shared" si="3"/>
        <v>17.886960000000002</v>
      </c>
      <c r="N29" s="158"/>
      <c r="O29" s="154">
        <f t="shared" si="4"/>
        <v>0</v>
      </c>
      <c r="P29" s="158"/>
      <c r="Q29" s="90">
        <f t="shared" si="5"/>
        <v>0</v>
      </c>
      <c r="R29" s="13">
        <f t="shared" si="6"/>
        <v>65.33568</v>
      </c>
      <c r="S29" s="13"/>
      <c r="T29" s="14"/>
      <c r="U29" s="13"/>
      <c r="V29" s="14"/>
    </row>
    <row r="30" spans="1:22" ht="14.25">
      <c r="A30" s="152">
        <f t="shared" si="7"/>
        <v>24</v>
      </c>
      <c r="B30" s="162" t="s">
        <v>143</v>
      </c>
      <c r="C30" s="158"/>
      <c r="D30" s="158"/>
      <c r="E30" s="158"/>
      <c r="F30" s="158"/>
      <c r="G30" s="154">
        <f t="shared" si="0"/>
        <v>0</v>
      </c>
      <c r="H30" s="154">
        <f t="shared" si="1"/>
        <v>0</v>
      </c>
      <c r="I30" s="158">
        <v>295</v>
      </c>
      <c r="J30" s="158"/>
      <c r="K30" s="154">
        <f t="shared" si="2"/>
        <v>35.046</v>
      </c>
      <c r="L30" s="158">
        <v>166.6</v>
      </c>
      <c r="M30" s="154">
        <f t="shared" si="3"/>
        <v>23.390639999999998</v>
      </c>
      <c r="N30" s="158"/>
      <c r="O30" s="154">
        <f t="shared" si="4"/>
        <v>0</v>
      </c>
      <c r="P30" s="158"/>
      <c r="Q30" s="90">
        <f t="shared" si="5"/>
        <v>0</v>
      </c>
      <c r="R30" s="13">
        <f t="shared" si="6"/>
        <v>58.43664</v>
      </c>
      <c r="S30" s="13"/>
      <c r="T30" s="14"/>
      <c r="U30" s="13"/>
      <c r="V30" s="14"/>
    </row>
    <row r="31" spans="1:22" ht="14.25">
      <c r="A31" s="152">
        <f t="shared" si="7"/>
        <v>25</v>
      </c>
      <c r="B31" s="162" t="s">
        <v>198</v>
      </c>
      <c r="C31" s="158"/>
      <c r="D31" s="158"/>
      <c r="E31" s="158"/>
      <c r="F31" s="158"/>
      <c r="G31" s="154">
        <f t="shared" si="0"/>
        <v>0</v>
      </c>
      <c r="H31" s="154">
        <f t="shared" si="1"/>
        <v>0</v>
      </c>
      <c r="I31" s="158">
        <v>86</v>
      </c>
      <c r="J31" s="158"/>
      <c r="K31" s="154">
        <f t="shared" si="2"/>
        <v>10.216800000000001</v>
      </c>
      <c r="L31" s="158">
        <v>22.5</v>
      </c>
      <c r="M31" s="154">
        <f t="shared" si="3"/>
        <v>3.159</v>
      </c>
      <c r="N31" s="158"/>
      <c r="O31" s="154">
        <f t="shared" si="4"/>
        <v>0</v>
      </c>
      <c r="P31" s="158"/>
      <c r="Q31" s="90">
        <f t="shared" si="5"/>
        <v>0</v>
      </c>
      <c r="R31" s="13">
        <f t="shared" si="6"/>
        <v>13.375800000000002</v>
      </c>
      <c r="S31" s="13"/>
      <c r="T31" s="14"/>
      <c r="U31" s="13"/>
      <c r="V31" s="14"/>
    </row>
    <row r="32" spans="1:22" ht="14.25">
      <c r="A32" s="152">
        <f t="shared" si="7"/>
        <v>26</v>
      </c>
      <c r="B32" s="162" t="s">
        <v>199</v>
      </c>
      <c r="C32" s="158"/>
      <c r="D32" s="158"/>
      <c r="E32" s="158"/>
      <c r="F32" s="158"/>
      <c r="G32" s="154">
        <f t="shared" si="0"/>
        <v>0</v>
      </c>
      <c r="H32" s="154">
        <f t="shared" si="1"/>
        <v>0</v>
      </c>
      <c r="I32" s="158">
        <v>108</v>
      </c>
      <c r="J32" s="158"/>
      <c r="K32" s="154">
        <f t="shared" si="2"/>
        <v>12.830400000000001</v>
      </c>
      <c r="L32" s="158">
        <v>27.2</v>
      </c>
      <c r="M32" s="154">
        <f t="shared" si="3"/>
        <v>3.8188799999999996</v>
      </c>
      <c r="N32" s="158"/>
      <c r="O32" s="154">
        <f t="shared" si="4"/>
        <v>0</v>
      </c>
      <c r="P32" s="158"/>
      <c r="Q32" s="90">
        <f t="shared" si="5"/>
        <v>0</v>
      </c>
      <c r="R32" s="13">
        <f t="shared" si="6"/>
        <v>16.64928</v>
      </c>
      <c r="S32" s="13"/>
      <c r="T32" s="14"/>
      <c r="U32" s="13"/>
      <c r="V32" s="14"/>
    </row>
    <row r="33" spans="1:22" ht="14.25">
      <c r="A33" s="152">
        <f t="shared" si="7"/>
        <v>27</v>
      </c>
      <c r="B33" s="162" t="s">
        <v>200</v>
      </c>
      <c r="C33" s="158"/>
      <c r="D33" s="158"/>
      <c r="E33" s="158"/>
      <c r="F33" s="158"/>
      <c r="G33" s="154">
        <f t="shared" si="0"/>
        <v>0</v>
      </c>
      <c r="H33" s="154">
        <f t="shared" si="1"/>
        <v>0</v>
      </c>
      <c r="I33" s="158"/>
      <c r="J33" s="158"/>
      <c r="K33" s="154">
        <f t="shared" si="2"/>
        <v>0</v>
      </c>
      <c r="L33" s="158">
        <v>132</v>
      </c>
      <c r="M33" s="154">
        <f t="shared" si="3"/>
        <v>18.532799999999998</v>
      </c>
      <c r="N33" s="158"/>
      <c r="O33" s="154">
        <f t="shared" si="4"/>
        <v>0</v>
      </c>
      <c r="P33" s="158"/>
      <c r="Q33" s="90">
        <f t="shared" si="5"/>
        <v>0</v>
      </c>
      <c r="R33" s="13">
        <f t="shared" si="6"/>
        <v>18.532799999999998</v>
      </c>
      <c r="S33" s="13"/>
      <c r="T33" s="14"/>
      <c r="U33" s="13"/>
      <c r="V33" s="14"/>
    </row>
    <row r="34" spans="1:22" ht="14.25">
      <c r="A34" s="152">
        <f t="shared" si="7"/>
        <v>28</v>
      </c>
      <c r="B34" s="162" t="s">
        <v>201</v>
      </c>
      <c r="C34" s="158"/>
      <c r="D34" s="158"/>
      <c r="E34" s="158"/>
      <c r="F34" s="158"/>
      <c r="G34" s="154">
        <f t="shared" si="0"/>
        <v>0</v>
      </c>
      <c r="H34" s="154">
        <f t="shared" si="1"/>
        <v>0</v>
      </c>
      <c r="I34" s="158"/>
      <c r="J34" s="158"/>
      <c r="K34" s="154">
        <f t="shared" si="2"/>
        <v>0</v>
      </c>
      <c r="L34" s="158">
        <v>141.6</v>
      </c>
      <c r="M34" s="154">
        <f t="shared" si="3"/>
        <v>19.88064</v>
      </c>
      <c r="N34" s="158"/>
      <c r="O34" s="154">
        <f t="shared" si="4"/>
        <v>0</v>
      </c>
      <c r="P34" s="158"/>
      <c r="Q34" s="90">
        <f t="shared" si="5"/>
        <v>0</v>
      </c>
      <c r="R34" s="13">
        <f t="shared" si="6"/>
        <v>19.88064</v>
      </c>
      <c r="S34" s="13"/>
      <c r="T34" s="14"/>
      <c r="U34" s="13"/>
      <c r="V34" s="14"/>
    </row>
    <row r="35" spans="1:22" ht="14.25">
      <c r="A35" s="152">
        <f t="shared" si="7"/>
        <v>29</v>
      </c>
      <c r="B35" s="162" t="s">
        <v>202</v>
      </c>
      <c r="C35" s="158"/>
      <c r="D35" s="158"/>
      <c r="E35" s="158"/>
      <c r="F35" s="158"/>
      <c r="G35" s="154">
        <f t="shared" si="0"/>
        <v>0</v>
      </c>
      <c r="H35" s="154">
        <f t="shared" si="1"/>
        <v>0</v>
      </c>
      <c r="I35" s="158"/>
      <c r="J35" s="158"/>
      <c r="K35" s="154">
        <f t="shared" si="2"/>
        <v>0</v>
      </c>
      <c r="L35" s="158">
        <v>202</v>
      </c>
      <c r="M35" s="154">
        <f t="shared" si="3"/>
        <v>28.3608</v>
      </c>
      <c r="N35" s="158"/>
      <c r="O35" s="154">
        <f t="shared" si="4"/>
        <v>0</v>
      </c>
      <c r="P35" s="158"/>
      <c r="Q35" s="90">
        <f t="shared" si="5"/>
        <v>0</v>
      </c>
      <c r="R35" s="13">
        <f t="shared" si="6"/>
        <v>28.3608</v>
      </c>
      <c r="S35" s="13"/>
      <c r="T35" s="14"/>
      <c r="U35" s="13"/>
      <c r="V35" s="14"/>
    </row>
    <row r="36" spans="1:22" ht="14.25">
      <c r="A36" s="152">
        <f t="shared" si="7"/>
        <v>30</v>
      </c>
      <c r="B36" s="162" t="s">
        <v>203</v>
      </c>
      <c r="C36" s="158"/>
      <c r="D36" s="158"/>
      <c r="E36" s="158"/>
      <c r="F36" s="158"/>
      <c r="G36" s="154">
        <f t="shared" si="0"/>
        <v>0</v>
      </c>
      <c r="H36" s="154">
        <f t="shared" si="1"/>
        <v>0</v>
      </c>
      <c r="I36" s="158">
        <v>177.4</v>
      </c>
      <c r="J36" s="158"/>
      <c r="K36" s="154">
        <f t="shared" si="2"/>
        <v>21.075120000000002</v>
      </c>
      <c r="L36" s="158">
        <v>190.8</v>
      </c>
      <c r="M36" s="154">
        <f t="shared" si="3"/>
        <v>26.788320000000002</v>
      </c>
      <c r="N36" s="158">
        <v>253</v>
      </c>
      <c r="O36" s="154">
        <f t="shared" si="4"/>
        <v>90.1692</v>
      </c>
      <c r="P36" s="158">
        <v>20</v>
      </c>
      <c r="Q36" s="90">
        <f t="shared" si="5"/>
        <v>2.808</v>
      </c>
      <c r="R36" s="13">
        <f t="shared" si="6"/>
        <v>140.84064</v>
      </c>
      <c r="S36" s="13"/>
      <c r="T36" s="14"/>
      <c r="U36" s="13"/>
      <c r="V36" s="14"/>
    </row>
    <row r="37" spans="1:22" ht="14.25">
      <c r="A37" s="152">
        <f t="shared" si="7"/>
        <v>31</v>
      </c>
      <c r="B37" s="162" t="s">
        <v>204</v>
      </c>
      <c r="C37" s="158"/>
      <c r="D37" s="158"/>
      <c r="E37" s="158"/>
      <c r="F37" s="158"/>
      <c r="G37" s="154">
        <f t="shared" si="0"/>
        <v>0</v>
      </c>
      <c r="H37" s="154">
        <f t="shared" si="1"/>
        <v>0</v>
      </c>
      <c r="I37" s="158">
        <v>229.5</v>
      </c>
      <c r="J37" s="158"/>
      <c r="K37" s="154">
        <f t="shared" si="2"/>
        <v>27.2646</v>
      </c>
      <c r="L37" s="158">
        <v>136</v>
      </c>
      <c r="M37" s="154">
        <f t="shared" si="3"/>
        <v>19.0944</v>
      </c>
      <c r="N37" s="158">
        <v>34</v>
      </c>
      <c r="O37" s="154">
        <f t="shared" si="4"/>
        <v>12.1176</v>
      </c>
      <c r="P37" s="158"/>
      <c r="Q37" s="90">
        <f t="shared" si="5"/>
        <v>0</v>
      </c>
      <c r="R37" s="13">
        <f t="shared" si="6"/>
        <v>58.476600000000005</v>
      </c>
      <c r="S37" s="13"/>
      <c r="T37" s="14"/>
      <c r="U37" s="13"/>
      <c r="V37" s="14"/>
    </row>
    <row r="38" spans="1:22" ht="14.25">
      <c r="A38" s="152">
        <f t="shared" si="7"/>
        <v>32</v>
      </c>
      <c r="B38" s="162" t="s">
        <v>205</v>
      </c>
      <c r="C38" s="158"/>
      <c r="D38" s="158"/>
      <c r="E38" s="158"/>
      <c r="F38" s="158"/>
      <c r="G38" s="154">
        <f t="shared" si="0"/>
        <v>0</v>
      </c>
      <c r="H38" s="154">
        <f t="shared" si="1"/>
        <v>0</v>
      </c>
      <c r="I38" s="158">
        <v>438.9</v>
      </c>
      <c r="J38" s="158"/>
      <c r="K38" s="154">
        <f t="shared" si="2"/>
        <v>52.14132</v>
      </c>
      <c r="L38" s="158">
        <v>287.8</v>
      </c>
      <c r="M38" s="154">
        <f t="shared" si="3"/>
        <v>40.40712</v>
      </c>
      <c r="N38" s="158">
        <v>34</v>
      </c>
      <c r="O38" s="154">
        <f t="shared" si="4"/>
        <v>12.1176</v>
      </c>
      <c r="P38" s="158"/>
      <c r="Q38" s="90">
        <f t="shared" si="5"/>
        <v>0</v>
      </c>
      <c r="R38" s="13">
        <f t="shared" si="6"/>
        <v>104.66604</v>
      </c>
      <c r="S38" s="13"/>
      <c r="T38" s="14"/>
      <c r="U38" s="13"/>
      <c r="V38" s="14"/>
    </row>
    <row r="39" spans="1:22" ht="14.25">
      <c r="A39" s="152">
        <f t="shared" si="7"/>
        <v>33</v>
      </c>
      <c r="B39" s="162" t="s">
        <v>206</v>
      </c>
      <c r="C39" s="158"/>
      <c r="D39" s="158"/>
      <c r="E39" s="158"/>
      <c r="F39" s="158"/>
      <c r="G39" s="154">
        <f t="shared" si="0"/>
        <v>0</v>
      </c>
      <c r="H39" s="154">
        <f t="shared" si="1"/>
        <v>0</v>
      </c>
      <c r="I39" s="158">
        <v>154.9</v>
      </c>
      <c r="J39" s="158"/>
      <c r="K39" s="154">
        <f t="shared" si="2"/>
        <v>18.40212</v>
      </c>
      <c r="L39" s="158">
        <v>28</v>
      </c>
      <c r="M39" s="154">
        <f t="shared" si="3"/>
        <v>3.9312</v>
      </c>
      <c r="N39" s="158">
        <v>60</v>
      </c>
      <c r="O39" s="154">
        <f t="shared" si="4"/>
        <v>21.384</v>
      </c>
      <c r="P39" s="158"/>
      <c r="Q39" s="90">
        <f t="shared" si="5"/>
        <v>0</v>
      </c>
      <c r="R39" s="13">
        <f t="shared" si="6"/>
        <v>43.71732</v>
      </c>
      <c r="S39" s="13"/>
      <c r="T39" s="14"/>
      <c r="U39" s="13"/>
      <c r="V39" s="14"/>
    </row>
    <row r="40" spans="1:22" ht="14.25">
      <c r="A40" s="152">
        <f t="shared" si="7"/>
        <v>34</v>
      </c>
      <c r="B40" s="162" t="s">
        <v>207</v>
      </c>
      <c r="C40" s="158"/>
      <c r="D40" s="158"/>
      <c r="E40" s="158"/>
      <c r="F40" s="158"/>
      <c r="G40" s="154">
        <f t="shared" si="0"/>
        <v>0</v>
      </c>
      <c r="H40" s="154">
        <f t="shared" si="1"/>
        <v>0</v>
      </c>
      <c r="I40" s="158">
        <v>287.7</v>
      </c>
      <c r="J40" s="158"/>
      <c r="K40" s="154">
        <f t="shared" si="2"/>
        <v>34.17876</v>
      </c>
      <c r="L40" s="158">
        <v>28</v>
      </c>
      <c r="M40" s="154">
        <f t="shared" si="3"/>
        <v>3.9312</v>
      </c>
      <c r="N40" s="158">
        <v>60</v>
      </c>
      <c r="O40" s="154">
        <f t="shared" si="4"/>
        <v>21.384</v>
      </c>
      <c r="P40" s="158"/>
      <c r="Q40" s="90">
        <f t="shared" si="5"/>
        <v>0</v>
      </c>
      <c r="R40" s="13">
        <f t="shared" si="6"/>
        <v>59.493959999999994</v>
      </c>
      <c r="S40" s="13"/>
      <c r="T40" s="14"/>
      <c r="U40" s="13"/>
      <c r="V40" s="14"/>
    </row>
    <row r="41" spans="1:22" ht="14.25">
      <c r="A41" s="152">
        <f t="shared" si="7"/>
        <v>35</v>
      </c>
      <c r="B41" s="162" t="s">
        <v>208</v>
      </c>
      <c r="C41" s="158"/>
      <c r="D41" s="158"/>
      <c r="E41" s="158"/>
      <c r="F41" s="158"/>
      <c r="G41" s="154">
        <f t="shared" si="0"/>
        <v>0</v>
      </c>
      <c r="H41" s="154">
        <f t="shared" si="1"/>
        <v>0</v>
      </c>
      <c r="I41" s="158">
        <v>278</v>
      </c>
      <c r="J41" s="158"/>
      <c r="K41" s="154">
        <f t="shared" si="2"/>
        <v>33.0264</v>
      </c>
      <c r="L41" s="158">
        <v>28</v>
      </c>
      <c r="M41" s="154">
        <f t="shared" si="3"/>
        <v>3.9312</v>
      </c>
      <c r="N41" s="158">
        <v>60</v>
      </c>
      <c r="O41" s="154">
        <f t="shared" si="4"/>
        <v>21.384</v>
      </c>
      <c r="P41" s="158"/>
      <c r="Q41" s="90">
        <f t="shared" si="5"/>
        <v>0</v>
      </c>
      <c r="R41" s="13">
        <f t="shared" si="6"/>
        <v>58.3416</v>
      </c>
      <c r="S41" s="13"/>
      <c r="T41" s="14"/>
      <c r="U41" s="13"/>
      <c r="V41" s="14"/>
    </row>
    <row r="42" spans="1:22" ht="14.25">
      <c r="A42" s="152">
        <f t="shared" si="7"/>
        <v>36</v>
      </c>
      <c r="B42" s="162" t="s">
        <v>209</v>
      </c>
      <c r="C42" s="158"/>
      <c r="D42" s="158"/>
      <c r="E42" s="158"/>
      <c r="F42" s="158"/>
      <c r="G42" s="154">
        <f t="shared" si="0"/>
        <v>0</v>
      </c>
      <c r="H42" s="154">
        <f t="shared" si="1"/>
        <v>0</v>
      </c>
      <c r="I42" s="158">
        <v>236.2</v>
      </c>
      <c r="J42" s="158"/>
      <c r="K42" s="154">
        <f t="shared" si="2"/>
        <v>28.06056</v>
      </c>
      <c r="L42" s="158">
        <v>28</v>
      </c>
      <c r="M42" s="154">
        <f t="shared" si="3"/>
        <v>3.9312</v>
      </c>
      <c r="N42" s="158">
        <v>60</v>
      </c>
      <c r="O42" s="154">
        <f t="shared" si="4"/>
        <v>21.384</v>
      </c>
      <c r="P42" s="158"/>
      <c r="Q42" s="90">
        <f t="shared" si="5"/>
        <v>0</v>
      </c>
      <c r="R42" s="13">
        <f t="shared" si="6"/>
        <v>53.37576</v>
      </c>
      <c r="S42" s="13"/>
      <c r="T42" s="14"/>
      <c r="U42" s="13"/>
      <c r="V42" s="14"/>
    </row>
    <row r="43" spans="1:22" ht="14.25">
      <c r="A43" s="152">
        <f t="shared" si="7"/>
        <v>37</v>
      </c>
      <c r="B43" s="162" t="s">
        <v>210</v>
      </c>
      <c r="C43" s="158"/>
      <c r="D43" s="158"/>
      <c r="E43" s="158"/>
      <c r="F43" s="158"/>
      <c r="G43" s="154">
        <f t="shared" si="0"/>
        <v>0</v>
      </c>
      <c r="H43" s="154">
        <f t="shared" si="1"/>
        <v>0</v>
      </c>
      <c r="I43" s="158">
        <v>213.7</v>
      </c>
      <c r="J43" s="158">
        <v>67</v>
      </c>
      <c r="K43" s="154">
        <f t="shared" si="2"/>
        <v>33.34716</v>
      </c>
      <c r="L43" s="158">
        <v>188.4</v>
      </c>
      <c r="M43" s="154">
        <f t="shared" si="3"/>
        <v>26.45136</v>
      </c>
      <c r="N43" s="158">
        <v>112.5</v>
      </c>
      <c r="O43" s="154">
        <f t="shared" si="4"/>
        <v>40.095</v>
      </c>
      <c r="P43" s="158"/>
      <c r="Q43" s="90">
        <f t="shared" si="5"/>
        <v>0</v>
      </c>
      <c r="R43" s="13">
        <f t="shared" si="6"/>
        <v>99.89352</v>
      </c>
      <c r="S43" s="13"/>
      <c r="T43" s="14"/>
      <c r="U43" s="13"/>
      <c r="V43" s="14"/>
    </row>
    <row r="44" spans="1:22" ht="14.25">
      <c r="A44" s="152">
        <f t="shared" si="7"/>
        <v>38</v>
      </c>
      <c r="B44" s="162" t="s">
        <v>211</v>
      </c>
      <c r="C44" s="158"/>
      <c r="D44" s="158"/>
      <c r="E44" s="158"/>
      <c r="F44" s="158"/>
      <c r="G44" s="154">
        <f t="shared" si="0"/>
        <v>0</v>
      </c>
      <c r="H44" s="154">
        <f t="shared" si="1"/>
        <v>0</v>
      </c>
      <c r="I44" s="158">
        <v>114.6</v>
      </c>
      <c r="J44" s="158">
        <v>67</v>
      </c>
      <c r="K44" s="154">
        <f t="shared" si="2"/>
        <v>21.57408</v>
      </c>
      <c r="L44" s="158">
        <v>160.2</v>
      </c>
      <c r="M44" s="154">
        <f t="shared" si="3"/>
        <v>22.492079999999998</v>
      </c>
      <c r="N44" s="158">
        <v>45.2</v>
      </c>
      <c r="O44" s="154">
        <f t="shared" si="4"/>
        <v>16.109280000000002</v>
      </c>
      <c r="P44" s="158"/>
      <c r="Q44" s="90">
        <f t="shared" si="5"/>
        <v>0</v>
      </c>
      <c r="R44" s="13">
        <f t="shared" si="6"/>
        <v>60.175439999999995</v>
      </c>
      <c r="S44" s="13"/>
      <c r="T44" s="14"/>
      <c r="U44" s="13"/>
      <c r="V44" s="14"/>
    </row>
    <row r="45" spans="1:22" ht="14.25">
      <c r="A45" s="152">
        <f t="shared" si="7"/>
        <v>39</v>
      </c>
      <c r="B45" s="162" t="s">
        <v>212</v>
      </c>
      <c r="C45" s="158"/>
      <c r="D45" s="158"/>
      <c r="E45" s="158"/>
      <c r="F45" s="158"/>
      <c r="G45" s="154">
        <f t="shared" si="0"/>
        <v>0</v>
      </c>
      <c r="H45" s="154">
        <f t="shared" si="1"/>
        <v>0</v>
      </c>
      <c r="I45" s="158">
        <v>67.7</v>
      </c>
      <c r="J45" s="158"/>
      <c r="K45" s="154">
        <f t="shared" si="2"/>
        <v>8.042760000000001</v>
      </c>
      <c r="L45" s="158">
        <v>22.3</v>
      </c>
      <c r="M45" s="154">
        <f t="shared" si="3"/>
        <v>3.13092</v>
      </c>
      <c r="N45" s="158"/>
      <c r="O45" s="154">
        <f t="shared" si="4"/>
        <v>0</v>
      </c>
      <c r="P45" s="158"/>
      <c r="Q45" s="90">
        <f t="shared" si="5"/>
        <v>0</v>
      </c>
      <c r="R45" s="13">
        <f t="shared" si="6"/>
        <v>11.173680000000001</v>
      </c>
      <c r="S45" s="13"/>
      <c r="T45" s="14"/>
      <c r="U45" s="13"/>
      <c r="V45" s="14"/>
    </row>
    <row r="46" spans="1:22" ht="14.25">
      <c r="A46" s="152">
        <f t="shared" si="7"/>
        <v>40</v>
      </c>
      <c r="B46" s="162" t="s">
        <v>213</v>
      </c>
      <c r="C46" s="158"/>
      <c r="D46" s="158"/>
      <c r="E46" s="158"/>
      <c r="F46" s="158"/>
      <c r="G46" s="154">
        <f t="shared" si="0"/>
        <v>0</v>
      </c>
      <c r="H46" s="154">
        <f t="shared" si="1"/>
        <v>0</v>
      </c>
      <c r="I46" s="158"/>
      <c r="J46" s="158"/>
      <c r="K46" s="154">
        <f t="shared" si="2"/>
        <v>0</v>
      </c>
      <c r="L46" s="158">
        <v>155.4</v>
      </c>
      <c r="M46" s="154">
        <f t="shared" si="3"/>
        <v>21.81816</v>
      </c>
      <c r="N46" s="158"/>
      <c r="O46" s="154">
        <f t="shared" si="4"/>
        <v>0</v>
      </c>
      <c r="P46" s="158"/>
      <c r="Q46" s="90">
        <f t="shared" si="5"/>
        <v>0</v>
      </c>
      <c r="R46" s="13">
        <f t="shared" si="6"/>
        <v>21.81816</v>
      </c>
      <c r="S46" s="13"/>
      <c r="T46" s="14"/>
      <c r="U46" s="13"/>
      <c r="V46" s="14"/>
    </row>
    <row r="47" spans="1:22" ht="14.25">
      <c r="A47" s="152">
        <f t="shared" si="7"/>
        <v>41</v>
      </c>
      <c r="B47" s="162" t="s">
        <v>214</v>
      </c>
      <c r="C47" s="158"/>
      <c r="D47" s="158"/>
      <c r="E47" s="158"/>
      <c r="F47" s="158"/>
      <c r="G47" s="154">
        <f t="shared" si="0"/>
        <v>0</v>
      </c>
      <c r="H47" s="154">
        <f t="shared" si="1"/>
        <v>0</v>
      </c>
      <c r="I47" s="158"/>
      <c r="J47" s="158"/>
      <c r="K47" s="154">
        <f t="shared" si="2"/>
        <v>0</v>
      </c>
      <c r="L47" s="158">
        <v>138</v>
      </c>
      <c r="M47" s="154">
        <f t="shared" si="3"/>
        <v>19.3752</v>
      </c>
      <c r="N47" s="158"/>
      <c r="O47" s="154">
        <f t="shared" si="4"/>
        <v>0</v>
      </c>
      <c r="P47" s="158"/>
      <c r="Q47" s="90">
        <f t="shared" si="5"/>
        <v>0</v>
      </c>
      <c r="R47" s="13">
        <f t="shared" si="6"/>
        <v>19.3752</v>
      </c>
      <c r="S47" s="13"/>
      <c r="T47" s="14"/>
      <c r="U47" s="13"/>
      <c r="V47" s="14"/>
    </row>
    <row r="48" spans="1:22" ht="14.25">
      <c r="A48" s="152">
        <f t="shared" si="7"/>
        <v>42</v>
      </c>
      <c r="B48" s="162" t="s">
        <v>215</v>
      </c>
      <c r="C48" s="158"/>
      <c r="D48" s="158"/>
      <c r="E48" s="158"/>
      <c r="F48" s="158"/>
      <c r="G48" s="154">
        <f t="shared" si="0"/>
        <v>0</v>
      </c>
      <c r="H48" s="154">
        <f t="shared" si="1"/>
        <v>0</v>
      </c>
      <c r="I48" s="158">
        <v>20.1</v>
      </c>
      <c r="J48" s="158"/>
      <c r="K48" s="154">
        <f t="shared" si="2"/>
        <v>2.3878800000000004</v>
      </c>
      <c r="L48" s="158">
        <v>109.4</v>
      </c>
      <c r="M48" s="154">
        <f t="shared" si="3"/>
        <v>15.35976</v>
      </c>
      <c r="N48" s="158"/>
      <c r="O48" s="154">
        <f t="shared" si="4"/>
        <v>0</v>
      </c>
      <c r="P48" s="158"/>
      <c r="Q48" s="90">
        <f t="shared" si="5"/>
        <v>0</v>
      </c>
      <c r="R48" s="13">
        <f t="shared" si="6"/>
        <v>17.74764</v>
      </c>
      <c r="S48" s="13"/>
      <c r="T48" s="14"/>
      <c r="U48" s="13"/>
      <c r="V48" s="14"/>
    </row>
    <row r="49" spans="1:22" ht="14.25">
      <c r="A49" s="152">
        <f t="shared" si="7"/>
        <v>43</v>
      </c>
      <c r="B49" s="162" t="s">
        <v>216</v>
      </c>
      <c r="C49" s="158"/>
      <c r="D49" s="158"/>
      <c r="E49" s="158"/>
      <c r="F49" s="158"/>
      <c r="G49" s="154">
        <f t="shared" si="0"/>
        <v>0</v>
      </c>
      <c r="H49" s="154">
        <f t="shared" si="1"/>
        <v>0</v>
      </c>
      <c r="I49" s="158">
        <v>20</v>
      </c>
      <c r="J49" s="158"/>
      <c r="K49" s="154">
        <f t="shared" si="2"/>
        <v>2.376</v>
      </c>
      <c r="L49" s="158">
        <v>169.1</v>
      </c>
      <c r="M49" s="154">
        <f t="shared" si="3"/>
        <v>23.74164</v>
      </c>
      <c r="N49" s="158"/>
      <c r="O49" s="154">
        <f t="shared" si="4"/>
        <v>0</v>
      </c>
      <c r="P49" s="158"/>
      <c r="Q49" s="90">
        <f t="shared" si="5"/>
        <v>0</v>
      </c>
      <c r="R49" s="13">
        <f t="shared" si="6"/>
        <v>26.11764</v>
      </c>
      <c r="S49" s="13"/>
      <c r="T49" s="14"/>
      <c r="U49" s="13"/>
      <c r="V49" s="14"/>
    </row>
    <row r="50" spans="1:22" ht="14.25">
      <c r="A50" s="152">
        <f t="shared" si="7"/>
        <v>44</v>
      </c>
      <c r="B50" s="162" t="s">
        <v>217</v>
      </c>
      <c r="C50" s="158"/>
      <c r="D50" s="158"/>
      <c r="E50" s="158"/>
      <c r="F50" s="158"/>
      <c r="G50" s="154">
        <f t="shared" si="0"/>
        <v>0</v>
      </c>
      <c r="H50" s="154">
        <f t="shared" si="1"/>
        <v>0</v>
      </c>
      <c r="I50" s="158">
        <v>9</v>
      </c>
      <c r="J50" s="158"/>
      <c r="K50" s="154">
        <f t="shared" si="2"/>
        <v>1.0692</v>
      </c>
      <c r="L50" s="158">
        <v>384.4</v>
      </c>
      <c r="M50" s="154">
        <f t="shared" si="3"/>
        <v>53.969759999999994</v>
      </c>
      <c r="N50" s="158"/>
      <c r="O50" s="154">
        <f t="shared" si="4"/>
        <v>0</v>
      </c>
      <c r="P50" s="158"/>
      <c r="Q50" s="90">
        <f t="shared" si="5"/>
        <v>0</v>
      </c>
      <c r="R50" s="13">
        <f t="shared" si="6"/>
        <v>55.038959999999996</v>
      </c>
      <c r="S50" s="13"/>
      <c r="T50" s="14"/>
      <c r="U50" s="13"/>
      <c r="V50" s="14"/>
    </row>
    <row r="51" spans="1:22" ht="14.25">
      <c r="A51" s="152">
        <f t="shared" si="7"/>
        <v>45</v>
      </c>
      <c r="B51" s="162" t="s">
        <v>218</v>
      </c>
      <c r="C51" s="158"/>
      <c r="D51" s="158"/>
      <c r="E51" s="158"/>
      <c r="F51" s="158"/>
      <c r="G51" s="154">
        <f t="shared" si="0"/>
        <v>0</v>
      </c>
      <c r="H51" s="154">
        <f t="shared" si="1"/>
        <v>0</v>
      </c>
      <c r="I51" s="158">
        <v>0</v>
      </c>
      <c r="J51" s="158"/>
      <c r="K51" s="154">
        <f t="shared" si="2"/>
        <v>0</v>
      </c>
      <c r="L51" s="158">
        <v>0</v>
      </c>
      <c r="M51" s="154">
        <f t="shared" si="3"/>
        <v>0</v>
      </c>
      <c r="N51" s="158"/>
      <c r="O51" s="154">
        <f t="shared" si="4"/>
        <v>0</v>
      </c>
      <c r="P51" s="158"/>
      <c r="Q51" s="90">
        <f t="shared" si="5"/>
        <v>0</v>
      </c>
      <c r="R51" s="13">
        <f t="shared" si="6"/>
        <v>0</v>
      </c>
      <c r="S51" s="13"/>
      <c r="T51" s="14"/>
      <c r="U51" s="13"/>
      <c r="V51" s="14"/>
    </row>
    <row r="52" spans="1:22" ht="14.25">
      <c r="A52" s="152">
        <f t="shared" si="7"/>
        <v>46</v>
      </c>
      <c r="B52" s="162" t="s">
        <v>219</v>
      </c>
      <c r="C52" s="158"/>
      <c r="D52" s="158"/>
      <c r="E52" s="158"/>
      <c r="F52" s="158"/>
      <c r="G52" s="154">
        <f t="shared" si="0"/>
        <v>0</v>
      </c>
      <c r="H52" s="154">
        <f t="shared" si="1"/>
        <v>0</v>
      </c>
      <c r="I52" s="158">
        <v>202</v>
      </c>
      <c r="J52" s="158"/>
      <c r="K52" s="154">
        <f t="shared" si="2"/>
        <v>23.997600000000002</v>
      </c>
      <c r="L52" s="158">
        <v>87.4</v>
      </c>
      <c r="M52" s="154">
        <f t="shared" si="3"/>
        <v>12.27096</v>
      </c>
      <c r="N52" s="158"/>
      <c r="O52" s="154">
        <f t="shared" si="4"/>
        <v>0</v>
      </c>
      <c r="P52" s="158"/>
      <c r="Q52" s="90">
        <f t="shared" si="5"/>
        <v>0</v>
      </c>
      <c r="R52" s="13">
        <f t="shared" si="6"/>
        <v>36.26856</v>
      </c>
      <c r="S52" s="13"/>
      <c r="T52" s="14"/>
      <c r="U52" s="13"/>
      <c r="V52" s="14"/>
    </row>
    <row r="53" spans="1:22" ht="14.25">
      <c r="A53" s="152">
        <f t="shared" si="7"/>
        <v>47</v>
      </c>
      <c r="B53" s="162" t="s">
        <v>220</v>
      </c>
      <c r="C53" s="158"/>
      <c r="D53" s="158"/>
      <c r="E53" s="158"/>
      <c r="F53" s="158"/>
      <c r="G53" s="154">
        <v>0</v>
      </c>
      <c r="H53" s="154">
        <f t="shared" si="1"/>
        <v>0</v>
      </c>
      <c r="I53" s="158">
        <v>216.9</v>
      </c>
      <c r="J53" s="158"/>
      <c r="K53" s="154">
        <f t="shared" si="2"/>
        <v>25.76772</v>
      </c>
      <c r="L53" s="158"/>
      <c r="M53" s="154">
        <f t="shared" si="3"/>
        <v>0</v>
      </c>
      <c r="N53" s="158"/>
      <c r="O53" s="154">
        <f t="shared" si="4"/>
        <v>0</v>
      </c>
      <c r="P53" s="158"/>
      <c r="Q53" s="90">
        <f t="shared" si="5"/>
        <v>0</v>
      </c>
      <c r="R53" s="13">
        <f t="shared" si="6"/>
        <v>25.76772</v>
      </c>
      <c r="S53" s="13"/>
      <c r="T53" s="14"/>
      <c r="U53" s="13"/>
      <c r="V53" s="14"/>
    </row>
    <row r="54" spans="1:22" ht="14.25">
      <c r="A54" s="152">
        <f t="shared" si="7"/>
        <v>48</v>
      </c>
      <c r="B54" s="162" t="s">
        <v>221</v>
      </c>
      <c r="C54" s="158"/>
      <c r="D54" s="158">
        <v>20</v>
      </c>
      <c r="E54" s="158"/>
      <c r="F54" s="158">
        <v>39</v>
      </c>
      <c r="G54" s="154">
        <v>42.69</v>
      </c>
      <c r="H54" s="154">
        <f t="shared" si="1"/>
        <v>42.69</v>
      </c>
      <c r="I54" s="158">
        <v>326</v>
      </c>
      <c r="J54" s="158"/>
      <c r="K54" s="154">
        <f t="shared" si="2"/>
        <v>38.7288</v>
      </c>
      <c r="L54" s="158">
        <v>86</v>
      </c>
      <c r="M54" s="154">
        <f t="shared" si="3"/>
        <v>12.074399999999999</v>
      </c>
      <c r="N54" s="158">
        <v>114</v>
      </c>
      <c r="O54" s="154">
        <f t="shared" si="4"/>
        <v>40.629599999999996</v>
      </c>
      <c r="P54" s="158"/>
      <c r="Q54" s="90">
        <f t="shared" si="5"/>
        <v>0</v>
      </c>
      <c r="R54" s="13">
        <f t="shared" si="6"/>
        <v>91.43279999999999</v>
      </c>
      <c r="S54" s="13"/>
      <c r="T54" s="14"/>
      <c r="U54" s="13"/>
      <c r="V54" s="14"/>
    </row>
    <row r="55" spans="1:22" ht="14.25">
      <c r="A55" s="152">
        <f t="shared" si="7"/>
        <v>49</v>
      </c>
      <c r="B55" s="162" t="s">
        <v>222</v>
      </c>
      <c r="C55" s="158"/>
      <c r="D55" s="158">
        <v>20</v>
      </c>
      <c r="E55" s="158"/>
      <c r="F55" s="158">
        <v>42</v>
      </c>
      <c r="G55" s="154">
        <v>45.98</v>
      </c>
      <c r="H55" s="154">
        <f t="shared" si="1"/>
        <v>45.98</v>
      </c>
      <c r="I55" s="158">
        <v>96.1</v>
      </c>
      <c r="J55" s="158"/>
      <c r="K55" s="154">
        <f t="shared" si="2"/>
        <v>11.41668</v>
      </c>
      <c r="L55" s="158">
        <v>77.3</v>
      </c>
      <c r="M55" s="154">
        <f t="shared" si="3"/>
        <v>10.85292</v>
      </c>
      <c r="N55" s="158">
        <v>82.7</v>
      </c>
      <c r="O55" s="154">
        <f t="shared" si="4"/>
        <v>29.47428</v>
      </c>
      <c r="P55" s="158"/>
      <c r="Q55" s="90">
        <f t="shared" si="5"/>
        <v>0</v>
      </c>
      <c r="R55" s="13">
        <f t="shared" si="6"/>
        <v>51.74388</v>
      </c>
      <c r="S55" s="13"/>
      <c r="T55" s="14"/>
      <c r="U55" s="13"/>
      <c r="V55" s="14"/>
    </row>
    <row r="56" spans="1:22" ht="14.25">
      <c r="A56" s="152">
        <f t="shared" si="7"/>
        <v>50</v>
      </c>
      <c r="B56" s="162" t="s">
        <v>223</v>
      </c>
      <c r="C56" s="158"/>
      <c r="D56" s="158"/>
      <c r="E56" s="158"/>
      <c r="F56" s="158"/>
      <c r="G56" s="154">
        <f>F57*$G$2</f>
        <v>0</v>
      </c>
      <c r="H56" s="154">
        <f t="shared" si="1"/>
        <v>0</v>
      </c>
      <c r="I56" s="158"/>
      <c r="J56" s="158"/>
      <c r="K56" s="154">
        <f t="shared" si="2"/>
        <v>0</v>
      </c>
      <c r="L56" s="158"/>
      <c r="M56" s="154">
        <f t="shared" si="3"/>
        <v>0</v>
      </c>
      <c r="N56" s="158"/>
      <c r="O56" s="154">
        <f t="shared" si="4"/>
        <v>0</v>
      </c>
      <c r="P56" s="158"/>
      <c r="Q56" s="90">
        <f t="shared" si="5"/>
        <v>0</v>
      </c>
      <c r="R56" s="13">
        <f t="shared" si="6"/>
        <v>0</v>
      </c>
      <c r="S56" s="13"/>
      <c r="T56" s="14"/>
      <c r="U56" s="13"/>
      <c r="V56" s="14"/>
    </row>
    <row r="57" spans="1:22" ht="14.25">
      <c r="A57" s="152">
        <f t="shared" si="7"/>
        <v>51</v>
      </c>
      <c r="B57" s="162" t="s">
        <v>224</v>
      </c>
      <c r="C57" s="158"/>
      <c r="D57" s="158"/>
      <c r="E57" s="158"/>
      <c r="F57" s="158"/>
      <c r="G57" s="154">
        <f>F58*$G$2</f>
        <v>0</v>
      </c>
      <c r="H57" s="154">
        <f t="shared" si="1"/>
        <v>0</v>
      </c>
      <c r="I57" s="158"/>
      <c r="J57" s="158"/>
      <c r="K57" s="154">
        <f t="shared" si="2"/>
        <v>0</v>
      </c>
      <c r="L57" s="158"/>
      <c r="M57" s="154">
        <f t="shared" si="3"/>
        <v>0</v>
      </c>
      <c r="N57" s="158"/>
      <c r="O57" s="154">
        <f t="shared" si="4"/>
        <v>0</v>
      </c>
      <c r="P57" s="158"/>
      <c r="Q57" s="90">
        <f t="shared" si="5"/>
        <v>0</v>
      </c>
      <c r="R57" s="13">
        <f t="shared" si="6"/>
        <v>0</v>
      </c>
      <c r="S57" s="13"/>
      <c r="T57" s="14"/>
      <c r="U57" s="13"/>
      <c r="V57" s="14"/>
    </row>
    <row r="58" spans="1:22" ht="14.25">
      <c r="A58" s="152">
        <f t="shared" si="7"/>
        <v>52</v>
      </c>
      <c r="B58" s="163" t="s">
        <v>245</v>
      </c>
      <c r="C58" s="164"/>
      <c r="D58" s="164"/>
      <c r="E58" s="164"/>
      <c r="F58" s="164"/>
      <c r="G58" s="154">
        <v>0</v>
      </c>
      <c r="H58" s="154">
        <f t="shared" si="1"/>
        <v>0</v>
      </c>
      <c r="I58" s="164"/>
      <c r="J58" s="164"/>
      <c r="K58" s="154">
        <f t="shared" si="2"/>
        <v>0</v>
      </c>
      <c r="L58" s="165">
        <v>13</v>
      </c>
      <c r="M58" s="166">
        <f t="shared" si="3"/>
        <v>1.8252</v>
      </c>
      <c r="N58" s="164"/>
      <c r="O58" s="154">
        <f t="shared" si="4"/>
        <v>0</v>
      </c>
      <c r="P58" s="164"/>
      <c r="Q58" s="90">
        <f t="shared" si="5"/>
        <v>0</v>
      </c>
      <c r="R58" s="13">
        <f t="shared" si="6"/>
        <v>1.8252</v>
      </c>
      <c r="S58" s="36"/>
      <c r="T58" s="40"/>
      <c r="U58" s="36"/>
      <c r="V58" s="40"/>
    </row>
    <row r="59" spans="1:22" ht="14.25">
      <c r="A59" s="155"/>
      <c r="B59" s="161" t="s">
        <v>290</v>
      </c>
      <c r="C59" s="156"/>
      <c r="D59" s="156"/>
      <c r="E59" s="156"/>
      <c r="F59" s="156"/>
      <c r="G59" s="154">
        <f>F60*$G$2</f>
        <v>0</v>
      </c>
      <c r="H59" s="154">
        <f>G59</f>
        <v>0</v>
      </c>
      <c r="I59" s="156">
        <v>0</v>
      </c>
      <c r="J59" s="156"/>
      <c r="K59" s="154">
        <f>(I59+J59)*$K$2</f>
        <v>0</v>
      </c>
      <c r="L59" s="156">
        <v>0</v>
      </c>
      <c r="M59" s="154">
        <f>L59*$M$2</f>
        <v>0</v>
      </c>
      <c r="N59" s="156"/>
      <c r="O59" s="154">
        <f>N59*$O$2</f>
        <v>0</v>
      </c>
      <c r="P59" s="156"/>
      <c r="Q59" s="90">
        <f>P59*$Q$2</f>
        <v>0</v>
      </c>
      <c r="R59" s="13">
        <f>K59+M59+O59+Q59</f>
        <v>0</v>
      </c>
      <c r="S59" s="36"/>
      <c r="T59" s="40"/>
      <c r="U59" s="36"/>
      <c r="V59" s="40"/>
    </row>
    <row r="60" spans="1:22" ht="14.25">
      <c r="A60" s="155"/>
      <c r="B60" s="161" t="s">
        <v>291</v>
      </c>
      <c r="C60" s="156"/>
      <c r="D60" s="156"/>
      <c r="E60" s="156"/>
      <c r="F60" s="156"/>
      <c r="G60" s="154">
        <f>F62*$G$2</f>
        <v>88.6707</v>
      </c>
      <c r="H60" s="154">
        <f>G60</f>
        <v>88.6707</v>
      </c>
      <c r="I60" s="156"/>
      <c r="J60" s="156"/>
      <c r="K60" s="154">
        <f>(I60+J60)*$K$2</f>
        <v>0</v>
      </c>
      <c r="L60" s="156">
        <v>22</v>
      </c>
      <c r="M60" s="154">
        <f>L60*$M$2</f>
        <v>3.0888</v>
      </c>
      <c r="N60" s="156"/>
      <c r="O60" s="154">
        <f>N60*$O$2</f>
        <v>0</v>
      </c>
      <c r="P60" s="156"/>
      <c r="Q60" s="90">
        <f>P60*$Q$2</f>
        <v>0</v>
      </c>
      <c r="R60" s="13">
        <f>K60+M60+O60+Q60</f>
        <v>3.0888</v>
      </c>
      <c r="S60" s="36"/>
      <c r="T60" s="40"/>
      <c r="U60" s="36"/>
      <c r="V60" s="40"/>
    </row>
    <row r="61" spans="1:22" ht="14.25">
      <c r="A61" s="155"/>
      <c r="B61" s="161" t="s">
        <v>292</v>
      </c>
      <c r="C61" s="156"/>
      <c r="D61" s="156"/>
      <c r="E61" s="156"/>
      <c r="F61" s="156"/>
      <c r="G61" s="154">
        <f>F63*$G$2</f>
        <v>0.024083399999999998</v>
      </c>
      <c r="H61" s="154">
        <f>G61</f>
        <v>0.024083399999999998</v>
      </c>
      <c r="I61" s="156">
        <v>583</v>
      </c>
      <c r="J61" s="156"/>
      <c r="K61" s="154">
        <f>(I61+J61)*$K$2</f>
        <v>69.2604</v>
      </c>
      <c r="L61" s="156"/>
      <c r="M61" s="154">
        <f>L61*$M$2</f>
        <v>0</v>
      </c>
      <c r="N61" s="156"/>
      <c r="O61" s="154">
        <f>N61*$O$2</f>
        <v>0</v>
      </c>
      <c r="P61" s="156"/>
      <c r="Q61" s="90">
        <f>P61*$Q$2</f>
        <v>0</v>
      </c>
      <c r="R61" s="13">
        <f>K61+M61+O61+Q61</f>
        <v>69.2604</v>
      </c>
      <c r="S61" s="36"/>
      <c r="T61" s="40"/>
      <c r="U61" s="36"/>
      <c r="V61" s="40"/>
    </row>
    <row r="62" spans="1:22" ht="14.25">
      <c r="A62" s="49"/>
      <c r="B62" s="67" t="s">
        <v>225</v>
      </c>
      <c r="C62" s="68">
        <f aca="true" t="shared" si="8" ref="C62:V62">SUM(C7:C58)</f>
        <v>0</v>
      </c>
      <c r="D62" s="68">
        <v>0</v>
      </c>
      <c r="E62" s="68">
        <f t="shared" si="8"/>
        <v>0</v>
      </c>
      <c r="F62" s="68">
        <f t="shared" si="8"/>
        <v>81</v>
      </c>
      <c r="G62" s="100">
        <f>SUM(G7:G58)</f>
        <v>88.66999999999999</v>
      </c>
      <c r="H62" s="85">
        <f>SUM(H7:H58)</f>
        <v>88.66999999999999</v>
      </c>
      <c r="I62" s="68">
        <f t="shared" si="8"/>
        <v>26183.000000000007</v>
      </c>
      <c r="J62" s="68">
        <f t="shared" si="8"/>
        <v>898.4</v>
      </c>
      <c r="K62" s="102">
        <f t="shared" si="8"/>
        <v>3217.270319999999</v>
      </c>
      <c r="L62" s="68">
        <f t="shared" si="8"/>
        <v>8631.4</v>
      </c>
      <c r="M62" s="102">
        <f t="shared" si="8"/>
        <v>1211.8485600000001</v>
      </c>
      <c r="N62" s="68">
        <f t="shared" si="8"/>
        <v>4171.2</v>
      </c>
      <c r="O62" s="102">
        <f t="shared" si="8"/>
        <v>1486.6156799999999</v>
      </c>
      <c r="P62" s="68">
        <f t="shared" si="8"/>
        <v>36</v>
      </c>
      <c r="Q62" s="102">
        <f>SUM(Q7:Q58)</f>
        <v>5.054399999999999</v>
      </c>
      <c r="R62" s="68">
        <f>SUM(R7:R58)</f>
        <v>5920.788959999999</v>
      </c>
      <c r="S62" s="68">
        <f t="shared" si="8"/>
        <v>0</v>
      </c>
      <c r="T62" s="68">
        <f t="shared" si="8"/>
        <v>3</v>
      </c>
      <c r="U62" s="68">
        <f t="shared" si="8"/>
        <v>0</v>
      </c>
      <c r="V62" s="68">
        <f t="shared" si="8"/>
        <v>0</v>
      </c>
    </row>
    <row r="63" spans="1:22" ht="14.25" hidden="1">
      <c r="A63" s="3"/>
      <c r="B63" s="48" t="s">
        <v>226</v>
      </c>
      <c r="C63" s="52">
        <v>0.011</v>
      </c>
      <c r="D63" s="52">
        <v>0.011</v>
      </c>
      <c r="E63" s="52"/>
      <c r="F63" s="52">
        <v>0.022</v>
      </c>
      <c r="G63" s="91"/>
      <c r="H63" s="6">
        <f aca="true" t="shared" si="9" ref="H63:H69">SUM(C63:F63)-D63</f>
        <v>0.033</v>
      </c>
      <c r="I63" s="52">
        <v>0.14</v>
      </c>
      <c r="J63" s="53">
        <v>0.14</v>
      </c>
      <c r="K63" s="53"/>
      <c r="L63" s="52">
        <v>0.23</v>
      </c>
      <c r="M63" s="52"/>
      <c r="N63" s="52">
        <v>0.48</v>
      </c>
      <c r="O63" s="52">
        <v>10</v>
      </c>
      <c r="P63" s="52">
        <v>0.23</v>
      </c>
      <c r="Q63" s="52"/>
      <c r="R63" s="54"/>
      <c r="S63" s="52"/>
      <c r="T63" s="52">
        <v>6</v>
      </c>
      <c r="U63" s="52"/>
      <c r="V63" s="52">
        <v>40</v>
      </c>
    </row>
    <row r="64" spans="1:23" ht="14.25" customHeight="1" hidden="1">
      <c r="A64" s="3"/>
      <c r="B64" s="57" t="s">
        <v>227</v>
      </c>
      <c r="C64" s="56">
        <f>C62*C63</f>
        <v>0</v>
      </c>
      <c r="D64" s="56">
        <f aca="true" t="shared" si="10" ref="D64:V64">D62*D63</f>
        <v>0</v>
      </c>
      <c r="E64" s="56">
        <f t="shared" si="10"/>
        <v>0</v>
      </c>
      <c r="F64" s="56">
        <f t="shared" si="10"/>
        <v>1.7819999999999998</v>
      </c>
      <c r="G64" s="92"/>
      <c r="H64" s="6">
        <f t="shared" si="9"/>
        <v>1.7819999999999998</v>
      </c>
      <c r="I64" s="56">
        <f t="shared" si="10"/>
        <v>3665.6200000000013</v>
      </c>
      <c r="J64" s="56">
        <f t="shared" si="10"/>
        <v>125.77600000000001</v>
      </c>
      <c r="K64" s="56">
        <f t="shared" si="10"/>
        <v>0</v>
      </c>
      <c r="L64" s="56">
        <f t="shared" si="10"/>
        <v>1985.222</v>
      </c>
      <c r="M64" s="56">
        <f t="shared" si="10"/>
        <v>0</v>
      </c>
      <c r="N64" s="56">
        <f t="shared" si="10"/>
        <v>2002.176</v>
      </c>
      <c r="O64" s="56">
        <f t="shared" si="10"/>
        <v>14866.156799999999</v>
      </c>
      <c r="P64" s="56">
        <f t="shared" si="10"/>
        <v>8.280000000000001</v>
      </c>
      <c r="Q64" s="56"/>
      <c r="R64" s="56">
        <f aca="true" t="shared" si="11" ref="R64:R69">I64+J64+K64+L64+M64+N64+N64</f>
        <v>9780.970000000001</v>
      </c>
      <c r="S64" s="56">
        <f t="shared" si="10"/>
        <v>0</v>
      </c>
      <c r="T64" s="56">
        <f t="shared" si="10"/>
        <v>18</v>
      </c>
      <c r="U64" s="56">
        <f t="shared" si="10"/>
        <v>0</v>
      </c>
      <c r="V64" s="56">
        <f t="shared" si="10"/>
        <v>0</v>
      </c>
      <c r="W64" s="60">
        <f>H64+R64+T64</f>
        <v>9800.752</v>
      </c>
    </row>
    <row r="65" spans="1:23" ht="14.25" customHeight="1" hidden="1">
      <c r="A65" s="3"/>
      <c r="B65" s="11" t="s">
        <v>228</v>
      </c>
      <c r="C65" s="54">
        <v>6</v>
      </c>
      <c r="D65" s="54">
        <v>6</v>
      </c>
      <c r="E65" s="54"/>
      <c r="F65" s="54">
        <v>6</v>
      </c>
      <c r="G65" s="93"/>
      <c r="H65" s="6">
        <f t="shared" si="9"/>
        <v>12</v>
      </c>
      <c r="I65" s="54">
        <v>1</v>
      </c>
      <c r="J65" s="54">
        <v>1</v>
      </c>
      <c r="K65" s="54"/>
      <c r="L65" s="54">
        <v>6</v>
      </c>
      <c r="M65" s="54"/>
      <c r="N65" s="54">
        <v>6</v>
      </c>
      <c r="O65" s="54">
        <v>6</v>
      </c>
      <c r="P65" s="54">
        <v>6</v>
      </c>
      <c r="Q65" s="54"/>
      <c r="R65" s="54"/>
      <c r="S65" s="54"/>
      <c r="T65" s="54">
        <v>2</v>
      </c>
      <c r="U65" s="54">
        <v>0</v>
      </c>
      <c r="V65" s="54">
        <v>2</v>
      </c>
      <c r="W65" s="60"/>
    </row>
    <row r="66" spans="1:23" ht="14.25" customHeight="1" hidden="1">
      <c r="A66" s="3"/>
      <c r="B66" s="57" t="s">
        <v>261</v>
      </c>
      <c r="C66" s="56">
        <f>C64*C65</f>
        <v>0</v>
      </c>
      <c r="D66" s="56">
        <f aca="true" t="shared" si="12" ref="D66:V66">D64*D65</f>
        <v>0</v>
      </c>
      <c r="E66" s="56">
        <f t="shared" si="12"/>
        <v>0</v>
      </c>
      <c r="F66" s="56">
        <f t="shared" si="12"/>
        <v>10.691999999999998</v>
      </c>
      <c r="G66" s="92"/>
      <c r="H66" s="6">
        <f t="shared" si="9"/>
        <v>10.691999999999998</v>
      </c>
      <c r="I66" s="56">
        <f t="shared" si="12"/>
        <v>3665.6200000000013</v>
      </c>
      <c r="J66" s="56">
        <f t="shared" si="12"/>
        <v>125.77600000000001</v>
      </c>
      <c r="K66" s="56">
        <f t="shared" si="12"/>
        <v>0</v>
      </c>
      <c r="L66" s="56">
        <f t="shared" si="12"/>
        <v>11911.332</v>
      </c>
      <c r="M66" s="56">
        <f t="shared" si="12"/>
        <v>0</v>
      </c>
      <c r="N66" s="56">
        <f t="shared" si="12"/>
        <v>12013.056</v>
      </c>
      <c r="O66" s="56">
        <f t="shared" si="12"/>
        <v>89196.9408</v>
      </c>
      <c r="P66" s="56">
        <f t="shared" si="12"/>
        <v>49.68000000000001</v>
      </c>
      <c r="Q66" s="56"/>
      <c r="R66" s="56">
        <f t="shared" si="11"/>
        <v>39728.84</v>
      </c>
      <c r="S66" s="56">
        <f t="shared" si="12"/>
        <v>0</v>
      </c>
      <c r="T66" s="56">
        <f t="shared" si="12"/>
        <v>36</v>
      </c>
      <c r="U66" s="56">
        <f t="shared" si="12"/>
        <v>0</v>
      </c>
      <c r="V66" s="56">
        <f t="shared" si="12"/>
        <v>0</v>
      </c>
      <c r="W66" s="60">
        <f>H66+R66+T66</f>
        <v>39775.532</v>
      </c>
    </row>
    <row r="67" spans="1:23" ht="14.25" customHeight="1" hidden="1">
      <c r="A67" s="3"/>
      <c r="B67" s="12" t="s">
        <v>229</v>
      </c>
      <c r="C67" s="54">
        <v>0.23</v>
      </c>
      <c r="D67" s="54">
        <v>0.23</v>
      </c>
      <c r="E67" s="54"/>
      <c r="F67" s="54">
        <v>0.23</v>
      </c>
      <c r="G67" s="93"/>
      <c r="H67" s="6">
        <f t="shared" si="9"/>
        <v>0.4600000000000001</v>
      </c>
      <c r="I67" s="54">
        <v>0.08</v>
      </c>
      <c r="J67" s="54">
        <v>0.08</v>
      </c>
      <c r="K67" s="54"/>
      <c r="L67" s="54">
        <v>0.08</v>
      </c>
      <c r="M67" s="54"/>
      <c r="N67" s="54">
        <v>0.08</v>
      </c>
      <c r="O67" s="54">
        <v>0.08</v>
      </c>
      <c r="P67" s="54">
        <v>0.08</v>
      </c>
      <c r="Q67" s="54"/>
      <c r="R67" s="54"/>
      <c r="S67" s="54"/>
      <c r="T67" s="54">
        <v>0.23</v>
      </c>
      <c r="U67" s="54"/>
      <c r="V67" s="54">
        <v>0.23</v>
      </c>
      <c r="W67" s="60"/>
    </row>
    <row r="68" spans="1:23" ht="14.25" customHeight="1" hidden="1">
      <c r="A68" s="3"/>
      <c r="B68" s="57" t="s">
        <v>230</v>
      </c>
      <c r="C68" s="56">
        <f>C66*C67+C66</f>
        <v>0</v>
      </c>
      <c r="D68" s="56">
        <f aca="true" t="shared" si="13" ref="D68:V68">D66*D67+D66</f>
        <v>0</v>
      </c>
      <c r="E68" s="56">
        <f t="shared" si="13"/>
        <v>0</v>
      </c>
      <c r="F68" s="56">
        <f t="shared" si="13"/>
        <v>13.151159999999997</v>
      </c>
      <c r="G68" s="92"/>
      <c r="H68" s="6">
        <f t="shared" si="9"/>
        <v>13.151159999999997</v>
      </c>
      <c r="I68" s="56">
        <f t="shared" si="13"/>
        <v>3958.8696000000014</v>
      </c>
      <c r="J68" s="56">
        <f t="shared" si="13"/>
        <v>135.83808000000002</v>
      </c>
      <c r="K68" s="56">
        <f t="shared" si="13"/>
        <v>0</v>
      </c>
      <c r="L68" s="56">
        <f t="shared" si="13"/>
        <v>12864.23856</v>
      </c>
      <c r="M68" s="56">
        <f t="shared" si="13"/>
        <v>0</v>
      </c>
      <c r="N68" s="56">
        <f t="shared" si="13"/>
        <v>12974.100480000001</v>
      </c>
      <c r="O68" s="56">
        <f t="shared" si="13"/>
        <v>96332.69606399999</v>
      </c>
      <c r="P68" s="56">
        <f t="shared" si="13"/>
        <v>53.65440000000001</v>
      </c>
      <c r="Q68" s="56"/>
      <c r="R68" s="56">
        <f t="shared" si="11"/>
        <v>42907.14720000001</v>
      </c>
      <c r="S68" s="56">
        <f t="shared" si="13"/>
        <v>0</v>
      </c>
      <c r="T68" s="56">
        <f t="shared" si="13"/>
        <v>44.28</v>
      </c>
      <c r="U68" s="56">
        <f t="shared" si="13"/>
        <v>0</v>
      </c>
      <c r="V68" s="56">
        <f t="shared" si="13"/>
        <v>0</v>
      </c>
      <c r="W68" s="60">
        <f>H68+R68+T68</f>
        <v>42964.57836000001</v>
      </c>
    </row>
    <row r="69" spans="2:23" ht="14.25" hidden="1">
      <c r="B69" s="11"/>
      <c r="C69" s="55">
        <f>C68-C66</f>
        <v>0</v>
      </c>
      <c r="D69" s="55">
        <f aca="true" t="shared" si="14" ref="D69:V69">D68-D66</f>
        <v>0</v>
      </c>
      <c r="E69" s="55">
        <f t="shared" si="14"/>
        <v>0</v>
      </c>
      <c r="F69" s="55">
        <f t="shared" si="14"/>
        <v>2.459159999999999</v>
      </c>
      <c r="G69" s="94"/>
      <c r="H69" s="6">
        <f t="shared" si="9"/>
        <v>2.459159999999999</v>
      </c>
      <c r="I69" s="55">
        <f t="shared" si="14"/>
        <v>293.2496000000001</v>
      </c>
      <c r="J69" s="55">
        <f t="shared" si="14"/>
        <v>10.062080000000009</v>
      </c>
      <c r="K69" s="55">
        <f t="shared" si="14"/>
        <v>0</v>
      </c>
      <c r="L69" s="55">
        <f t="shared" si="14"/>
        <v>952.9065599999994</v>
      </c>
      <c r="M69" s="55">
        <f t="shared" si="14"/>
        <v>0</v>
      </c>
      <c r="N69" s="55">
        <f t="shared" si="14"/>
        <v>961.0444800000005</v>
      </c>
      <c r="O69" s="55">
        <f t="shared" si="14"/>
        <v>7135.755263999992</v>
      </c>
      <c r="P69" s="55">
        <f t="shared" si="14"/>
        <v>3.974400000000003</v>
      </c>
      <c r="Q69" s="55"/>
      <c r="R69" s="54">
        <f t="shared" si="11"/>
        <v>3178.3072000000006</v>
      </c>
      <c r="S69" s="55">
        <f t="shared" si="14"/>
        <v>0</v>
      </c>
      <c r="T69" s="55">
        <f t="shared" si="14"/>
        <v>8.280000000000001</v>
      </c>
      <c r="U69" s="55">
        <f t="shared" si="14"/>
        <v>0</v>
      </c>
      <c r="V69" s="55">
        <f t="shared" si="14"/>
        <v>0</v>
      </c>
      <c r="W69" s="60">
        <f>H69+R69+T69</f>
        <v>3189.0463600000007</v>
      </c>
    </row>
    <row r="70" spans="1:22" ht="14.25">
      <c r="A70" s="3" t="s">
        <v>231</v>
      </c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ht="14.25">
      <c r="A71" s="3" t="s">
        <v>232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4"/>
      <c r="Q71" s="4"/>
      <c r="R71" s="4"/>
      <c r="S71" s="4"/>
      <c r="T71" s="4"/>
      <c r="U71" s="4"/>
      <c r="V71" s="4"/>
    </row>
    <row r="72" spans="1:22" ht="14.25">
      <c r="A72" s="3" t="s">
        <v>233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  <c r="S72" s="4"/>
      <c r="T72" s="4"/>
      <c r="U72" s="4"/>
      <c r="V72" s="4"/>
    </row>
    <row r="73" spans="1:13" ht="15" hidden="1" thickBot="1">
      <c r="A73" s="17" t="s">
        <v>0</v>
      </c>
      <c r="B73" s="148" t="s">
        <v>263</v>
      </c>
      <c r="C73" s="149"/>
      <c r="D73" s="149"/>
      <c r="E73" s="150"/>
      <c r="F73" s="18" t="s">
        <v>270</v>
      </c>
      <c r="G73" s="66"/>
      <c r="H73" s="11" t="s">
        <v>259</v>
      </c>
      <c r="I73" s="7" t="s">
        <v>229</v>
      </c>
      <c r="J73" s="7" t="s">
        <v>260</v>
      </c>
      <c r="K73" s="7" t="s">
        <v>229</v>
      </c>
      <c r="L73" s="7" t="s">
        <v>230</v>
      </c>
      <c r="M73" s="4"/>
    </row>
    <row r="74" spans="1:13" ht="14.25" hidden="1">
      <c r="A74" s="138" t="s">
        <v>234</v>
      </c>
      <c r="B74" s="144" t="s">
        <v>235</v>
      </c>
      <c r="C74" s="145"/>
      <c r="D74" s="145"/>
      <c r="E74" s="145"/>
      <c r="F74" s="19"/>
      <c r="G74" s="95"/>
      <c r="H74" s="11"/>
      <c r="I74" s="7"/>
      <c r="J74" s="7"/>
      <c r="K74" s="7"/>
      <c r="L74" s="7"/>
      <c r="M74" s="4"/>
    </row>
    <row r="75" spans="1:13" ht="14.25" hidden="1">
      <c r="A75" s="139"/>
      <c r="B75" s="146" t="s">
        <v>236</v>
      </c>
      <c r="C75" s="147"/>
      <c r="D75" s="147"/>
      <c r="E75" s="147"/>
      <c r="F75" s="20">
        <v>6</v>
      </c>
      <c r="G75" s="96"/>
      <c r="H75" s="11"/>
      <c r="I75" s="7">
        <v>0.08</v>
      </c>
      <c r="J75" s="7">
        <f>F75*H75</f>
        <v>0</v>
      </c>
      <c r="K75" s="7">
        <f>J75*I75</f>
        <v>0</v>
      </c>
      <c r="L75" s="7">
        <f>J75+K75</f>
        <v>0</v>
      </c>
      <c r="M75" s="4"/>
    </row>
    <row r="76" spans="1:13" ht="14.25" hidden="1">
      <c r="A76" s="140"/>
      <c r="B76" s="146" t="s">
        <v>237</v>
      </c>
      <c r="C76" s="147"/>
      <c r="D76" s="147"/>
      <c r="E76" s="147"/>
      <c r="F76" s="20">
        <v>66</v>
      </c>
      <c r="G76" s="96"/>
      <c r="H76" s="11"/>
      <c r="I76" s="7">
        <v>0.08</v>
      </c>
      <c r="J76" s="7">
        <f aca="true" t="shared" si="15" ref="J76:J81">F76*H76</f>
        <v>0</v>
      </c>
      <c r="K76" s="7">
        <f aca="true" t="shared" si="16" ref="K76:K81">J76*I76</f>
        <v>0</v>
      </c>
      <c r="L76" s="7">
        <f aca="true" t="shared" si="17" ref="L76:L81">J76+K76</f>
        <v>0</v>
      </c>
      <c r="M76" s="4"/>
    </row>
    <row r="77" spans="1:13" ht="14.25" hidden="1">
      <c r="A77" s="51">
        <v>2</v>
      </c>
      <c r="B77" s="61" t="s">
        <v>254</v>
      </c>
      <c r="C77" s="62" t="s">
        <v>258</v>
      </c>
      <c r="D77" s="62"/>
      <c r="E77" s="62"/>
      <c r="F77" s="63">
        <v>3</v>
      </c>
      <c r="G77" s="97"/>
      <c r="H77" s="11"/>
      <c r="I77" s="7">
        <v>0.23</v>
      </c>
      <c r="J77" s="7">
        <f t="shared" si="15"/>
        <v>0</v>
      </c>
      <c r="K77" s="7">
        <f t="shared" si="16"/>
        <v>0</v>
      </c>
      <c r="L77" s="7">
        <f t="shared" si="17"/>
        <v>0</v>
      </c>
      <c r="M77" s="4"/>
    </row>
    <row r="78" spans="1:13" ht="14.25" hidden="1">
      <c r="A78" s="51">
        <v>3</v>
      </c>
      <c r="B78" s="61" t="s">
        <v>255</v>
      </c>
      <c r="C78" s="62" t="s">
        <v>257</v>
      </c>
      <c r="D78" s="62"/>
      <c r="E78" s="62"/>
      <c r="F78" s="63">
        <v>5</v>
      </c>
      <c r="G78" s="97"/>
      <c r="H78" s="11"/>
      <c r="I78" s="7">
        <v>0.23</v>
      </c>
      <c r="J78" s="7">
        <f t="shared" si="15"/>
        <v>0</v>
      </c>
      <c r="K78" s="7">
        <f t="shared" si="16"/>
        <v>0</v>
      </c>
      <c r="L78" s="7">
        <f t="shared" si="17"/>
        <v>0</v>
      </c>
      <c r="M78" s="4"/>
    </row>
    <row r="79" spans="1:13" ht="14.25" hidden="1">
      <c r="A79" s="83">
        <v>4</v>
      </c>
      <c r="B79" s="141" t="s">
        <v>249</v>
      </c>
      <c r="C79" s="142"/>
      <c r="D79" s="142"/>
      <c r="E79" s="143"/>
      <c r="F79" s="82">
        <v>20</v>
      </c>
      <c r="G79" s="98"/>
      <c r="H79" s="11"/>
      <c r="I79" s="7">
        <v>0.23</v>
      </c>
      <c r="J79" s="7">
        <f t="shared" si="15"/>
        <v>0</v>
      </c>
      <c r="K79" s="7">
        <f t="shared" si="16"/>
        <v>0</v>
      </c>
      <c r="L79" s="7">
        <f t="shared" si="17"/>
        <v>0</v>
      </c>
      <c r="M79" s="4"/>
    </row>
    <row r="80" spans="1:13" ht="14.25" hidden="1">
      <c r="A80" s="80">
        <v>5</v>
      </c>
      <c r="B80" s="77" t="s">
        <v>268</v>
      </c>
      <c r="C80" s="77"/>
      <c r="D80" s="77"/>
      <c r="E80" s="77"/>
      <c r="F80" s="78">
        <v>105</v>
      </c>
      <c r="G80" s="78"/>
      <c r="H80" s="11"/>
      <c r="I80" s="7">
        <v>0.23</v>
      </c>
      <c r="J80" s="7">
        <f t="shared" si="15"/>
        <v>0</v>
      </c>
      <c r="K80" s="7">
        <f t="shared" si="16"/>
        <v>0</v>
      </c>
      <c r="L80" s="7">
        <f t="shared" si="17"/>
        <v>0</v>
      </c>
      <c r="M80" s="4"/>
    </row>
    <row r="81" spans="1:13" ht="14.25" hidden="1">
      <c r="A81" s="80">
        <v>6</v>
      </c>
      <c r="B81" s="77" t="s">
        <v>271</v>
      </c>
      <c r="C81" s="77"/>
      <c r="D81" s="77"/>
      <c r="E81" s="77"/>
      <c r="F81" s="78">
        <v>96</v>
      </c>
      <c r="G81" s="78"/>
      <c r="H81" s="11"/>
      <c r="I81" s="7">
        <v>0.23</v>
      </c>
      <c r="J81" s="7">
        <f t="shared" si="15"/>
        <v>0</v>
      </c>
      <c r="K81" s="7">
        <f t="shared" si="16"/>
        <v>0</v>
      </c>
      <c r="L81" s="7">
        <f t="shared" si="17"/>
        <v>0</v>
      </c>
      <c r="M81" s="4"/>
    </row>
    <row r="82" spans="1:15" ht="14.25" hidden="1">
      <c r="A82" s="3"/>
      <c r="B82" s="3"/>
      <c r="C82" s="3"/>
      <c r="D82" s="3"/>
      <c r="E82" s="3"/>
      <c r="F82" s="3"/>
      <c r="G82" s="3"/>
      <c r="H82" s="11"/>
      <c r="I82" s="7"/>
      <c r="J82" s="7">
        <f>SUM(J75:J81)</f>
        <v>0</v>
      </c>
      <c r="K82" s="7">
        <f>SUM(K75:K81)</f>
        <v>0</v>
      </c>
      <c r="L82" s="50">
        <f>SUM(L75:L81)</f>
        <v>0</v>
      </c>
      <c r="M82" s="4"/>
      <c r="N82" s="4"/>
      <c r="O82" s="4"/>
    </row>
    <row r="83" spans="1:2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</row>
    <row r="85" ht="14.25">
      <c r="B85" s="21"/>
    </row>
  </sheetData>
  <sheetProtection/>
  <mergeCells count="30">
    <mergeCell ref="Q4:Q6"/>
    <mergeCell ref="O4:O6"/>
    <mergeCell ref="P4:P6"/>
    <mergeCell ref="R4:R6"/>
    <mergeCell ref="A3:A6"/>
    <mergeCell ref="B3:B6"/>
    <mergeCell ref="C3:H3"/>
    <mergeCell ref="C4:C6"/>
    <mergeCell ref="D4:D6"/>
    <mergeCell ref="E4:E6"/>
    <mergeCell ref="H4:H6"/>
    <mergeCell ref="S4:S6"/>
    <mergeCell ref="T4:T6"/>
    <mergeCell ref="U4:U6"/>
    <mergeCell ref="V4:V6"/>
    <mergeCell ref="I5:I6"/>
    <mergeCell ref="J5:J6"/>
    <mergeCell ref="K5:K6"/>
    <mergeCell ref="L5:M5"/>
    <mergeCell ref="N4:N6"/>
    <mergeCell ref="I4:K4"/>
    <mergeCell ref="A74:A76"/>
    <mergeCell ref="L4:M4"/>
    <mergeCell ref="B79:E79"/>
    <mergeCell ref="B74:E74"/>
    <mergeCell ref="B75:E75"/>
    <mergeCell ref="B76:E76"/>
    <mergeCell ref="F4:F6"/>
    <mergeCell ref="B73:E73"/>
    <mergeCell ref="G4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82" zoomScaleNormal="82" zoomScalePageLayoutView="0" workbookViewId="0" topLeftCell="A1">
      <selection activeCell="G1" sqref="G1:G16384"/>
    </sheetView>
  </sheetViews>
  <sheetFormatPr defaultColWidth="8.796875" defaultRowHeight="14.25"/>
  <cols>
    <col min="1" max="1" width="3.69921875" style="0" customWidth="1"/>
    <col min="2" max="2" width="14.09765625" style="0" customWidth="1"/>
    <col min="3" max="5" width="9" style="0" customWidth="1"/>
    <col min="6" max="6" width="9.3984375" style="0" customWidth="1"/>
    <col min="7" max="7" width="9" style="0" customWidth="1"/>
    <col min="11" max="20" width="0" style="0" hidden="1" customWidth="1"/>
  </cols>
  <sheetData>
    <row r="1" spans="1:20" ht="11.25" customHeight="1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 thickBot="1">
      <c r="A2" s="25" t="s">
        <v>276</v>
      </c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 thickBot="1">
      <c r="A3" s="25"/>
      <c r="B3" s="25"/>
      <c r="C3" s="25"/>
      <c r="D3" s="25"/>
      <c r="E3" s="25"/>
      <c r="F3" s="25"/>
      <c r="G3" s="25"/>
      <c r="H3" s="25"/>
      <c r="I3" s="25"/>
      <c r="J3" s="89">
        <f>0.12+(0.12*0.08)</f>
        <v>0.1296</v>
      </c>
      <c r="K3" s="25"/>
      <c r="L3" s="25"/>
      <c r="M3" s="25"/>
      <c r="N3" s="25"/>
      <c r="O3" s="25"/>
      <c r="P3" s="27" t="s">
        <v>248</v>
      </c>
      <c r="R3" s="28"/>
      <c r="S3" s="28"/>
      <c r="T3" s="27"/>
    </row>
    <row r="4" spans="1:20" ht="15" thickBot="1">
      <c r="A4" s="132" t="s">
        <v>0</v>
      </c>
      <c r="B4" s="132" t="s">
        <v>1</v>
      </c>
      <c r="C4" s="113" t="s">
        <v>2</v>
      </c>
      <c r="D4" s="113"/>
      <c r="E4" s="113"/>
      <c r="F4" s="113"/>
      <c r="G4" s="113"/>
      <c r="H4" s="30" t="s">
        <v>3</v>
      </c>
      <c r="I4" s="31"/>
      <c r="J4" s="31"/>
      <c r="K4" s="31"/>
      <c r="L4" s="31"/>
      <c r="M4" s="31"/>
      <c r="N4" s="31"/>
      <c r="O4" s="31"/>
      <c r="P4" s="31"/>
      <c r="Q4" s="32"/>
      <c r="R4" s="30"/>
      <c r="S4" s="31"/>
      <c r="T4" s="33"/>
    </row>
    <row r="5" spans="1:20" ht="15" thickBot="1">
      <c r="A5" s="132"/>
      <c r="B5" s="132"/>
      <c r="C5" s="105" t="s">
        <v>4</v>
      </c>
      <c r="D5" s="107" t="s">
        <v>5</v>
      </c>
      <c r="E5" s="107" t="s">
        <v>6</v>
      </c>
      <c r="F5" s="105" t="s">
        <v>7</v>
      </c>
      <c r="G5" s="105" t="s">
        <v>8</v>
      </c>
      <c r="H5" s="124" t="s">
        <v>9</v>
      </c>
      <c r="I5" s="125"/>
      <c r="J5" s="126"/>
      <c r="K5" s="105" t="s">
        <v>10</v>
      </c>
      <c r="L5" s="122"/>
      <c r="M5" s="105" t="s">
        <v>11</v>
      </c>
      <c r="N5" s="107" t="s">
        <v>12</v>
      </c>
      <c r="O5" s="107" t="s">
        <v>13</v>
      </c>
      <c r="P5" s="105" t="s">
        <v>14</v>
      </c>
      <c r="Q5" s="105" t="s">
        <v>15</v>
      </c>
      <c r="R5" s="107" t="s">
        <v>16</v>
      </c>
      <c r="S5" s="107" t="s">
        <v>17</v>
      </c>
      <c r="T5" s="107" t="s">
        <v>18</v>
      </c>
    </row>
    <row r="6" spans="1:20" ht="15" thickBot="1">
      <c r="A6" s="133"/>
      <c r="B6" s="133"/>
      <c r="C6" s="106"/>
      <c r="D6" s="120"/>
      <c r="E6" s="120"/>
      <c r="F6" s="122"/>
      <c r="G6" s="106"/>
      <c r="H6" s="113" t="s">
        <v>19</v>
      </c>
      <c r="I6" s="105" t="s">
        <v>241</v>
      </c>
      <c r="J6" s="110" t="s">
        <v>280</v>
      </c>
      <c r="K6" s="105" t="s">
        <v>20</v>
      </c>
      <c r="L6" s="105"/>
      <c r="M6" s="106"/>
      <c r="N6" s="108"/>
      <c r="O6" s="108"/>
      <c r="P6" s="106"/>
      <c r="Q6" s="106"/>
      <c r="R6" s="108"/>
      <c r="S6" s="108"/>
      <c r="T6" s="108"/>
    </row>
    <row r="7" spans="1:20" ht="36" customHeight="1" thickBot="1">
      <c r="A7" s="134"/>
      <c r="B7" s="133"/>
      <c r="C7" s="106"/>
      <c r="D7" s="121"/>
      <c r="E7" s="121"/>
      <c r="F7" s="106"/>
      <c r="G7" s="106"/>
      <c r="H7" s="106"/>
      <c r="I7" s="106"/>
      <c r="J7" s="114"/>
      <c r="K7" s="29" t="s">
        <v>252</v>
      </c>
      <c r="L7" s="34" t="s">
        <v>22</v>
      </c>
      <c r="M7" s="106"/>
      <c r="N7" s="109"/>
      <c r="O7" s="109"/>
      <c r="P7" s="106"/>
      <c r="Q7" s="106"/>
      <c r="R7" s="109"/>
      <c r="S7" s="109"/>
      <c r="T7" s="109"/>
    </row>
    <row r="8" spans="1:20" ht="14.25">
      <c r="A8" s="5">
        <v>7</v>
      </c>
      <c r="B8" s="41" t="s">
        <v>40</v>
      </c>
      <c r="C8" s="42"/>
      <c r="D8" s="42"/>
      <c r="E8" s="13"/>
      <c r="F8" s="42"/>
      <c r="G8" s="42"/>
      <c r="H8" s="42">
        <v>46.2</v>
      </c>
      <c r="I8" s="13">
        <v>23.1</v>
      </c>
      <c r="J8" s="87">
        <f>(H8+I8)*$J$3</f>
        <v>8.981280000000002</v>
      </c>
      <c r="K8" s="42"/>
      <c r="L8" s="13"/>
      <c r="M8" s="42"/>
      <c r="N8" s="42"/>
      <c r="O8" s="42"/>
      <c r="P8" s="13"/>
      <c r="Q8" s="13"/>
      <c r="R8" s="43"/>
      <c r="S8" s="42"/>
      <c r="T8" s="14"/>
    </row>
    <row r="9" spans="1:20" ht="14.25">
      <c r="A9" s="5">
        <v>8</v>
      </c>
      <c r="B9" s="41" t="s">
        <v>41</v>
      </c>
      <c r="C9" s="42"/>
      <c r="D9" s="42"/>
      <c r="E9" s="13"/>
      <c r="F9" s="42"/>
      <c r="G9" s="42"/>
      <c r="H9" s="42">
        <v>79</v>
      </c>
      <c r="I9" s="13">
        <v>55</v>
      </c>
      <c r="J9" s="87">
        <f aca="true" t="shared" si="0" ref="J9:J22">(H9+I9)*$J$3</f>
        <v>17.3664</v>
      </c>
      <c r="K9" s="42"/>
      <c r="L9" s="13"/>
      <c r="M9" s="42"/>
      <c r="N9" s="42"/>
      <c r="O9" s="42"/>
      <c r="P9" s="13"/>
      <c r="Q9" s="13"/>
      <c r="R9" s="43"/>
      <c r="S9" s="42"/>
      <c r="T9" s="14"/>
    </row>
    <row r="10" spans="1:20" ht="14.25">
      <c r="A10" s="5">
        <v>9</v>
      </c>
      <c r="B10" s="41" t="s">
        <v>42</v>
      </c>
      <c r="C10" s="42"/>
      <c r="D10" s="42"/>
      <c r="E10" s="13"/>
      <c r="F10" s="42"/>
      <c r="G10" s="42"/>
      <c r="H10" s="42">
        <v>80</v>
      </c>
      <c r="I10" s="13"/>
      <c r="J10" s="87">
        <f t="shared" si="0"/>
        <v>10.367999999999999</v>
      </c>
      <c r="K10" s="42"/>
      <c r="L10" s="13"/>
      <c r="M10" s="42"/>
      <c r="N10" s="42"/>
      <c r="O10" s="42"/>
      <c r="P10" s="13"/>
      <c r="Q10" s="13"/>
      <c r="R10" s="43"/>
      <c r="S10" s="42"/>
      <c r="T10" s="14"/>
    </row>
    <row r="11" spans="1:20" ht="14.25">
      <c r="A11" s="5">
        <v>10</v>
      </c>
      <c r="B11" s="41" t="s">
        <v>43</v>
      </c>
      <c r="C11" s="42"/>
      <c r="D11" s="42"/>
      <c r="E11" s="13"/>
      <c r="F11" s="42"/>
      <c r="G11" s="42"/>
      <c r="H11" s="13">
        <v>25</v>
      </c>
      <c r="I11" s="13"/>
      <c r="J11" s="87">
        <f t="shared" si="0"/>
        <v>3.2399999999999998</v>
      </c>
      <c r="K11" s="42"/>
      <c r="L11" s="13"/>
      <c r="M11" s="42"/>
      <c r="N11" s="42"/>
      <c r="O11" s="42"/>
      <c r="P11" s="13"/>
      <c r="Q11" s="13"/>
      <c r="R11" s="43"/>
      <c r="S11" s="42"/>
      <c r="T11" s="14"/>
    </row>
    <row r="12" spans="1:20" ht="14.25">
      <c r="A12" s="5">
        <v>11</v>
      </c>
      <c r="B12" s="41" t="s">
        <v>44</v>
      </c>
      <c r="C12" s="42"/>
      <c r="D12" s="42"/>
      <c r="E12" s="13"/>
      <c r="F12" s="42"/>
      <c r="G12" s="42"/>
      <c r="H12" s="42">
        <v>12</v>
      </c>
      <c r="I12" s="13">
        <v>12</v>
      </c>
      <c r="J12" s="87">
        <f t="shared" si="0"/>
        <v>3.1104</v>
      </c>
      <c r="K12" s="42"/>
      <c r="L12" s="13"/>
      <c r="M12" s="42"/>
      <c r="N12" s="42"/>
      <c r="O12" s="42"/>
      <c r="P12" s="13"/>
      <c r="Q12" s="13"/>
      <c r="R12" s="43"/>
      <c r="S12" s="42"/>
      <c r="T12" s="14"/>
    </row>
    <row r="13" spans="1:20" ht="14.25">
      <c r="A13" s="5">
        <v>12</v>
      </c>
      <c r="B13" s="41" t="s">
        <v>45</v>
      </c>
      <c r="C13" s="42"/>
      <c r="D13" s="42"/>
      <c r="E13" s="13"/>
      <c r="F13" s="42"/>
      <c r="G13" s="42"/>
      <c r="H13" s="42">
        <v>64</v>
      </c>
      <c r="I13" s="13">
        <v>91</v>
      </c>
      <c r="J13" s="87">
        <f t="shared" si="0"/>
        <v>20.087999999999997</v>
      </c>
      <c r="K13" s="42"/>
      <c r="L13" s="13"/>
      <c r="M13" s="42"/>
      <c r="N13" s="42"/>
      <c r="O13" s="42"/>
      <c r="P13" s="13"/>
      <c r="Q13" s="13"/>
      <c r="R13" s="43"/>
      <c r="S13" s="42"/>
      <c r="T13" s="14"/>
    </row>
    <row r="14" spans="1:20" ht="14.25">
      <c r="A14" s="5">
        <v>14</v>
      </c>
      <c r="B14" s="41" t="s">
        <v>47</v>
      </c>
      <c r="C14" s="42"/>
      <c r="D14" s="42"/>
      <c r="E14" s="13"/>
      <c r="F14" s="42"/>
      <c r="G14" s="42"/>
      <c r="H14" s="42">
        <v>52.8</v>
      </c>
      <c r="I14" s="13">
        <v>10.4</v>
      </c>
      <c r="J14" s="87">
        <f t="shared" si="0"/>
        <v>8.190719999999999</v>
      </c>
      <c r="K14" s="42"/>
      <c r="L14" s="13"/>
      <c r="M14" s="42"/>
      <c r="N14" s="42"/>
      <c r="O14" s="42"/>
      <c r="P14" s="13"/>
      <c r="Q14" s="13"/>
      <c r="R14" s="43"/>
      <c r="S14" s="42"/>
      <c r="T14" s="14"/>
    </row>
    <row r="15" spans="1:20" ht="14.25">
      <c r="A15" s="5">
        <v>15</v>
      </c>
      <c r="B15" s="41" t="s">
        <v>48</v>
      </c>
      <c r="C15" s="42"/>
      <c r="D15" s="42"/>
      <c r="E15" s="13"/>
      <c r="F15" s="42"/>
      <c r="G15" s="42"/>
      <c r="H15" s="42"/>
      <c r="I15" s="13"/>
      <c r="J15" s="87">
        <f t="shared" si="0"/>
        <v>0</v>
      </c>
      <c r="K15" s="42"/>
      <c r="L15" s="13"/>
      <c r="M15" s="42"/>
      <c r="N15" s="42"/>
      <c r="O15" s="42"/>
      <c r="P15" s="13"/>
      <c r="Q15" s="13"/>
      <c r="R15" s="43"/>
      <c r="S15" s="42"/>
      <c r="T15" s="14"/>
    </row>
    <row r="16" spans="1:20" ht="14.25">
      <c r="A16" s="5">
        <f>A15+1</f>
        <v>16</v>
      </c>
      <c r="B16" s="12" t="s">
        <v>145</v>
      </c>
      <c r="C16" s="13"/>
      <c r="D16" s="13"/>
      <c r="E16" s="13"/>
      <c r="F16" s="13"/>
      <c r="G16" s="42"/>
      <c r="H16" s="13">
        <v>47</v>
      </c>
      <c r="I16" s="13"/>
      <c r="J16" s="87">
        <f t="shared" si="0"/>
        <v>6.0912</v>
      </c>
      <c r="K16" s="13"/>
      <c r="L16" s="13"/>
      <c r="M16" s="13"/>
      <c r="N16" s="13"/>
      <c r="O16" s="13"/>
      <c r="P16" s="13"/>
      <c r="Q16" s="13"/>
      <c r="R16" s="14"/>
      <c r="S16" s="13"/>
      <c r="T16" s="14"/>
    </row>
    <row r="17" spans="1:20" ht="14.25">
      <c r="A17" s="5">
        <f aca="true" t="shared" si="1" ref="A17:A22">A16+1</f>
        <v>17</v>
      </c>
      <c r="B17" s="12" t="s">
        <v>146</v>
      </c>
      <c r="C17" s="13"/>
      <c r="D17" s="13"/>
      <c r="E17" s="13"/>
      <c r="F17" s="13"/>
      <c r="G17" s="42"/>
      <c r="H17" s="13">
        <v>40</v>
      </c>
      <c r="I17" s="13">
        <v>24</v>
      </c>
      <c r="J17" s="87">
        <f t="shared" si="0"/>
        <v>8.2944</v>
      </c>
      <c r="K17" s="13"/>
      <c r="L17" s="13"/>
      <c r="M17" s="13"/>
      <c r="N17" s="13"/>
      <c r="O17" s="13"/>
      <c r="P17" s="13"/>
      <c r="Q17" s="13"/>
      <c r="R17" s="14"/>
      <c r="S17" s="13"/>
      <c r="T17" s="14"/>
    </row>
    <row r="18" spans="1:20" ht="14.25">
      <c r="A18" s="5">
        <f t="shared" si="1"/>
        <v>18</v>
      </c>
      <c r="B18" s="12" t="s">
        <v>147</v>
      </c>
      <c r="C18" s="13"/>
      <c r="D18" s="13"/>
      <c r="E18" s="13"/>
      <c r="F18" s="13"/>
      <c r="G18" s="42"/>
      <c r="H18" s="13">
        <v>39</v>
      </c>
      <c r="I18" s="13"/>
      <c r="J18" s="87">
        <f t="shared" si="0"/>
        <v>5.054399999999999</v>
      </c>
      <c r="K18" s="13"/>
      <c r="L18" s="13"/>
      <c r="M18" s="13"/>
      <c r="N18" s="13"/>
      <c r="O18" s="13"/>
      <c r="P18" s="13"/>
      <c r="Q18" s="13"/>
      <c r="R18" s="14"/>
      <c r="S18" s="13"/>
      <c r="T18" s="14"/>
    </row>
    <row r="19" spans="1:20" ht="14.25">
      <c r="A19" s="5">
        <f t="shared" si="1"/>
        <v>19</v>
      </c>
      <c r="B19" s="12" t="s">
        <v>176</v>
      </c>
      <c r="C19" s="13"/>
      <c r="D19" s="13"/>
      <c r="E19" s="13"/>
      <c r="F19" s="13"/>
      <c r="G19" s="42"/>
      <c r="H19" s="13">
        <v>57.8</v>
      </c>
      <c r="I19" s="13">
        <v>21</v>
      </c>
      <c r="J19" s="87">
        <f t="shared" si="0"/>
        <v>10.21248</v>
      </c>
      <c r="K19" s="13"/>
      <c r="L19" s="13"/>
      <c r="M19" s="13"/>
      <c r="N19" s="13"/>
      <c r="O19" s="13"/>
      <c r="P19" s="13"/>
      <c r="Q19" s="13"/>
      <c r="R19" s="14"/>
      <c r="S19" s="13"/>
      <c r="T19" s="14"/>
    </row>
    <row r="20" spans="1:20" ht="14.25">
      <c r="A20" s="5">
        <f t="shared" si="1"/>
        <v>20</v>
      </c>
      <c r="B20" s="12" t="s">
        <v>177</v>
      </c>
      <c r="C20" s="13"/>
      <c r="D20" s="13"/>
      <c r="E20" s="13"/>
      <c r="F20" s="13"/>
      <c r="G20" s="42"/>
      <c r="H20" s="13">
        <v>42.2</v>
      </c>
      <c r="I20" s="13"/>
      <c r="J20" s="87">
        <f t="shared" si="0"/>
        <v>5.46912</v>
      </c>
      <c r="K20" s="13"/>
      <c r="L20" s="13"/>
      <c r="M20" s="13"/>
      <c r="N20" s="13"/>
      <c r="O20" s="13"/>
      <c r="P20" s="13"/>
      <c r="Q20" s="13"/>
      <c r="R20" s="14"/>
      <c r="S20" s="13"/>
      <c r="T20" s="14"/>
    </row>
    <row r="21" spans="1:20" ht="14.25">
      <c r="A21" s="5">
        <f t="shared" si="1"/>
        <v>21</v>
      </c>
      <c r="B21" s="12" t="s">
        <v>196</v>
      </c>
      <c r="C21" s="13"/>
      <c r="D21" s="13"/>
      <c r="E21" s="13"/>
      <c r="F21" s="13"/>
      <c r="G21" s="42"/>
      <c r="H21" s="13">
        <v>62.9</v>
      </c>
      <c r="I21" s="13">
        <v>5</v>
      </c>
      <c r="J21" s="87">
        <f t="shared" si="0"/>
        <v>8.79984</v>
      </c>
      <c r="K21" s="13"/>
      <c r="L21" s="13"/>
      <c r="M21" s="13"/>
      <c r="N21" s="13"/>
      <c r="O21" s="13"/>
      <c r="P21" s="13"/>
      <c r="Q21" s="13"/>
      <c r="R21" s="14"/>
      <c r="S21" s="13"/>
      <c r="T21" s="14"/>
    </row>
    <row r="22" spans="1:20" ht="14.25">
      <c r="A22" s="5">
        <f t="shared" si="1"/>
        <v>22</v>
      </c>
      <c r="B22" s="12" t="s">
        <v>197</v>
      </c>
      <c r="C22" s="13"/>
      <c r="D22" s="13"/>
      <c r="E22" s="13"/>
      <c r="F22" s="13"/>
      <c r="G22" s="42"/>
      <c r="H22" s="13">
        <v>121.8</v>
      </c>
      <c r="I22" s="13">
        <v>8</v>
      </c>
      <c r="J22" s="87">
        <f t="shared" si="0"/>
        <v>16.82208</v>
      </c>
      <c r="K22" s="13"/>
      <c r="L22" s="13"/>
      <c r="M22" s="13"/>
      <c r="N22" s="13"/>
      <c r="O22" s="13"/>
      <c r="P22" s="13"/>
      <c r="Q22" s="13"/>
      <c r="R22" s="14"/>
      <c r="S22" s="13"/>
      <c r="T22" s="14"/>
    </row>
    <row r="23" spans="1:21" ht="15" thickBot="1">
      <c r="A23" s="15"/>
      <c r="B23" s="70" t="s">
        <v>225</v>
      </c>
      <c r="C23" s="71">
        <f>SUM(C8:C22)</f>
        <v>0</v>
      </c>
      <c r="D23" s="71">
        <v>0</v>
      </c>
      <c r="E23" s="71">
        <f aca="true" t="shared" si="2" ref="E23:T23">SUM(E8:E22)</f>
        <v>0</v>
      </c>
      <c r="F23" s="71">
        <f t="shared" si="2"/>
        <v>0</v>
      </c>
      <c r="G23" s="71">
        <f t="shared" si="2"/>
        <v>0</v>
      </c>
      <c r="H23" s="71">
        <f>SUM(H8:H22)</f>
        <v>769.6999999999999</v>
      </c>
      <c r="I23" s="71">
        <f t="shared" si="2"/>
        <v>249.5</v>
      </c>
      <c r="J23" s="101">
        <f t="shared" si="2"/>
        <v>132.08832</v>
      </c>
      <c r="K23" s="71">
        <f t="shared" si="2"/>
        <v>0</v>
      </c>
      <c r="L23" s="71">
        <f t="shared" si="2"/>
        <v>0</v>
      </c>
      <c r="M23" s="71">
        <f t="shared" si="2"/>
        <v>0</v>
      </c>
      <c r="N23" s="71">
        <f t="shared" si="2"/>
        <v>0</v>
      </c>
      <c r="O23" s="71">
        <f t="shared" si="2"/>
        <v>0</v>
      </c>
      <c r="P23" s="71">
        <f t="shared" si="2"/>
        <v>0</v>
      </c>
      <c r="Q23" s="71">
        <f t="shared" si="2"/>
        <v>0</v>
      </c>
      <c r="R23" s="71">
        <f t="shared" si="2"/>
        <v>0</v>
      </c>
      <c r="S23" s="71">
        <f t="shared" si="2"/>
        <v>0</v>
      </c>
      <c r="T23" s="71">
        <f t="shared" si="2"/>
        <v>0</v>
      </c>
      <c r="U23" s="58"/>
    </row>
    <row r="24" spans="1:21" ht="14.25" hidden="1">
      <c r="A24" s="3"/>
      <c r="B24" s="16" t="s">
        <v>226</v>
      </c>
      <c r="C24" s="52">
        <v>0.011</v>
      </c>
      <c r="D24" s="52">
        <v>0.011</v>
      </c>
      <c r="E24" s="52"/>
      <c r="F24" s="52">
        <v>0.022</v>
      </c>
      <c r="G24" s="52"/>
      <c r="H24" s="52">
        <v>0.14</v>
      </c>
      <c r="I24" s="53">
        <v>0.14</v>
      </c>
      <c r="J24" s="53"/>
      <c r="K24" s="52">
        <v>0.23</v>
      </c>
      <c r="L24" s="52"/>
      <c r="M24" s="52">
        <v>0.48</v>
      </c>
      <c r="N24" s="52">
        <v>10</v>
      </c>
      <c r="O24" s="52">
        <v>0.23</v>
      </c>
      <c r="P24" s="54"/>
      <c r="Q24" s="52"/>
      <c r="R24" s="52">
        <v>6</v>
      </c>
      <c r="S24" s="52"/>
      <c r="T24" s="52">
        <v>40</v>
      </c>
      <c r="U24" s="58"/>
    </row>
    <row r="25" spans="1:21" ht="14.25" hidden="1">
      <c r="A25" s="3"/>
      <c r="B25" s="12" t="s">
        <v>227</v>
      </c>
      <c r="C25" s="56">
        <f>C23*C24</f>
        <v>0</v>
      </c>
      <c r="D25" s="56">
        <f aca="true" t="shared" si="3" ref="D25:T25">D23*D24</f>
        <v>0</v>
      </c>
      <c r="E25" s="56">
        <f t="shared" si="3"/>
        <v>0</v>
      </c>
      <c r="F25" s="56">
        <f t="shared" si="3"/>
        <v>0</v>
      </c>
      <c r="G25" s="56">
        <f>C25+D25+E25+F25</f>
        <v>0</v>
      </c>
      <c r="H25" s="56">
        <f t="shared" si="3"/>
        <v>107.758</v>
      </c>
      <c r="I25" s="56">
        <f t="shared" si="3"/>
        <v>34.93000000000001</v>
      </c>
      <c r="J25" s="56">
        <f t="shared" si="3"/>
        <v>0</v>
      </c>
      <c r="K25" s="56">
        <f t="shared" si="3"/>
        <v>0</v>
      </c>
      <c r="L25" s="56">
        <f t="shared" si="3"/>
        <v>0</v>
      </c>
      <c r="M25" s="56">
        <f t="shared" si="3"/>
        <v>0</v>
      </c>
      <c r="N25" s="56">
        <f t="shared" si="3"/>
        <v>0</v>
      </c>
      <c r="O25" s="56">
        <f t="shared" si="3"/>
        <v>0</v>
      </c>
      <c r="P25" s="56">
        <f aca="true" t="shared" si="4" ref="P25:P30">H25+I25+J25+K25+L25+M25+M25</f>
        <v>142.688</v>
      </c>
      <c r="Q25" s="56">
        <f t="shared" si="3"/>
        <v>0</v>
      </c>
      <c r="R25" s="56">
        <f t="shared" si="3"/>
        <v>0</v>
      </c>
      <c r="S25" s="56">
        <f t="shared" si="3"/>
        <v>0</v>
      </c>
      <c r="T25" s="56">
        <f t="shared" si="3"/>
        <v>0</v>
      </c>
      <c r="U25" s="59">
        <f aca="true" t="shared" si="5" ref="U25:U30">G25+P25+R25+T25</f>
        <v>142.688</v>
      </c>
    </row>
    <row r="26" spans="1:21" ht="14.25" hidden="1">
      <c r="A26" s="3"/>
      <c r="B26" s="11" t="s">
        <v>228</v>
      </c>
      <c r="C26" s="54">
        <v>6</v>
      </c>
      <c r="D26" s="54">
        <v>6</v>
      </c>
      <c r="E26" s="54"/>
      <c r="F26" s="54">
        <v>6</v>
      </c>
      <c r="G26" s="54"/>
      <c r="H26" s="54">
        <v>1</v>
      </c>
      <c r="I26" s="54">
        <v>1</v>
      </c>
      <c r="J26" s="54"/>
      <c r="K26" s="54">
        <v>6</v>
      </c>
      <c r="L26" s="54"/>
      <c r="M26" s="54">
        <v>6</v>
      </c>
      <c r="N26" s="54">
        <v>6</v>
      </c>
      <c r="O26" s="54">
        <v>6</v>
      </c>
      <c r="P26" s="54"/>
      <c r="Q26" s="54"/>
      <c r="R26" s="54">
        <v>2</v>
      </c>
      <c r="S26" s="54">
        <v>0</v>
      </c>
      <c r="T26" s="54">
        <v>2</v>
      </c>
      <c r="U26" s="59">
        <f t="shared" si="5"/>
        <v>4</v>
      </c>
    </row>
    <row r="27" spans="1:21" ht="14.25" hidden="1">
      <c r="A27" s="3"/>
      <c r="B27" s="57" t="s">
        <v>253</v>
      </c>
      <c r="C27" s="56">
        <f>C25*C26</f>
        <v>0</v>
      </c>
      <c r="D27" s="56">
        <f aca="true" t="shared" si="6" ref="D27:T27">D25*D26</f>
        <v>0</v>
      </c>
      <c r="E27" s="56">
        <f t="shared" si="6"/>
        <v>0</v>
      </c>
      <c r="F27" s="56">
        <f t="shared" si="6"/>
        <v>0</v>
      </c>
      <c r="G27" s="56">
        <f>C27+D27+E27+F27</f>
        <v>0</v>
      </c>
      <c r="H27" s="56">
        <f t="shared" si="6"/>
        <v>107.758</v>
      </c>
      <c r="I27" s="56">
        <f t="shared" si="6"/>
        <v>34.93000000000001</v>
      </c>
      <c r="J27" s="56">
        <f t="shared" si="6"/>
        <v>0</v>
      </c>
      <c r="K27" s="56">
        <f t="shared" si="6"/>
        <v>0</v>
      </c>
      <c r="L27" s="56">
        <f t="shared" si="6"/>
        <v>0</v>
      </c>
      <c r="M27" s="56">
        <f t="shared" si="6"/>
        <v>0</v>
      </c>
      <c r="N27" s="56">
        <f t="shared" si="6"/>
        <v>0</v>
      </c>
      <c r="O27" s="56">
        <f t="shared" si="6"/>
        <v>0</v>
      </c>
      <c r="P27" s="56">
        <f t="shared" si="4"/>
        <v>142.688</v>
      </c>
      <c r="Q27" s="56">
        <f t="shared" si="6"/>
        <v>0</v>
      </c>
      <c r="R27" s="56">
        <f t="shared" si="6"/>
        <v>0</v>
      </c>
      <c r="S27" s="56">
        <f t="shared" si="6"/>
        <v>0</v>
      </c>
      <c r="T27" s="56">
        <f t="shared" si="6"/>
        <v>0</v>
      </c>
      <c r="U27" s="59">
        <f t="shared" si="5"/>
        <v>142.688</v>
      </c>
    </row>
    <row r="28" spans="1:21" ht="14.25" hidden="1">
      <c r="A28" s="3"/>
      <c r="B28" s="12" t="s">
        <v>229</v>
      </c>
      <c r="C28" s="54">
        <v>0.23</v>
      </c>
      <c r="D28" s="54">
        <v>0.23</v>
      </c>
      <c r="E28" s="54"/>
      <c r="F28" s="54">
        <v>0.23</v>
      </c>
      <c r="G28" s="54"/>
      <c r="H28" s="54">
        <v>0.08</v>
      </c>
      <c r="I28" s="54">
        <v>0.08</v>
      </c>
      <c r="J28" s="54"/>
      <c r="K28" s="54">
        <v>0.08</v>
      </c>
      <c r="L28" s="54"/>
      <c r="M28" s="54">
        <v>0.08</v>
      </c>
      <c r="N28" s="54">
        <v>0.08</v>
      </c>
      <c r="O28" s="54">
        <v>0.08</v>
      </c>
      <c r="P28" s="54"/>
      <c r="Q28" s="54"/>
      <c r="R28" s="54">
        <v>0.23</v>
      </c>
      <c r="S28" s="54"/>
      <c r="T28" s="54">
        <v>0.23</v>
      </c>
      <c r="U28" s="59">
        <f t="shared" si="5"/>
        <v>0.46</v>
      </c>
    </row>
    <row r="29" spans="1:21" ht="14.25" hidden="1">
      <c r="A29" s="3"/>
      <c r="B29" s="57" t="s">
        <v>230</v>
      </c>
      <c r="C29" s="56">
        <f>C27*C28+C27</f>
        <v>0</v>
      </c>
      <c r="D29" s="56">
        <f aca="true" t="shared" si="7" ref="D29:T29">D27*D28+D27</f>
        <v>0</v>
      </c>
      <c r="E29" s="56">
        <f t="shared" si="7"/>
        <v>0</v>
      </c>
      <c r="F29" s="56">
        <f t="shared" si="7"/>
        <v>0</v>
      </c>
      <c r="G29" s="56">
        <f>C29+D29+E29+F29</f>
        <v>0</v>
      </c>
      <c r="H29" s="56">
        <f t="shared" si="7"/>
        <v>116.37863999999999</v>
      </c>
      <c r="I29" s="56">
        <f t="shared" si="7"/>
        <v>37.72440000000001</v>
      </c>
      <c r="J29" s="56">
        <f t="shared" si="7"/>
        <v>0</v>
      </c>
      <c r="K29" s="56">
        <f t="shared" si="7"/>
        <v>0</v>
      </c>
      <c r="L29" s="56">
        <f t="shared" si="7"/>
        <v>0</v>
      </c>
      <c r="M29" s="56">
        <f t="shared" si="7"/>
        <v>0</v>
      </c>
      <c r="N29" s="56">
        <f t="shared" si="7"/>
        <v>0</v>
      </c>
      <c r="O29" s="56">
        <f t="shared" si="7"/>
        <v>0</v>
      </c>
      <c r="P29" s="56">
        <f t="shared" si="4"/>
        <v>154.10304</v>
      </c>
      <c r="Q29" s="56">
        <f t="shared" si="7"/>
        <v>0</v>
      </c>
      <c r="R29" s="56">
        <f t="shared" si="7"/>
        <v>0</v>
      </c>
      <c r="S29" s="56">
        <f t="shared" si="7"/>
        <v>0</v>
      </c>
      <c r="T29" s="56">
        <f t="shared" si="7"/>
        <v>0</v>
      </c>
      <c r="U29" s="59">
        <f t="shared" si="5"/>
        <v>154.10304</v>
      </c>
    </row>
    <row r="30" spans="1:21" ht="14.25" hidden="1">
      <c r="A30" s="3" t="s">
        <v>231</v>
      </c>
      <c r="B30" s="11"/>
      <c r="C30" s="55">
        <f>C29-C27</f>
        <v>0</v>
      </c>
      <c r="D30" s="55">
        <f aca="true" t="shared" si="8" ref="D30:T30">D29-D27</f>
        <v>0</v>
      </c>
      <c r="E30" s="55">
        <f t="shared" si="8"/>
        <v>0</v>
      </c>
      <c r="F30" s="55">
        <f t="shared" si="8"/>
        <v>0</v>
      </c>
      <c r="G30" s="54">
        <f>C30+D30+E30+F30</f>
        <v>0</v>
      </c>
      <c r="H30" s="55">
        <f t="shared" si="8"/>
        <v>8.620639999999995</v>
      </c>
      <c r="I30" s="55">
        <f t="shared" si="8"/>
        <v>2.794400000000003</v>
      </c>
      <c r="J30" s="55">
        <f t="shared" si="8"/>
        <v>0</v>
      </c>
      <c r="K30" s="55">
        <f t="shared" si="8"/>
        <v>0</v>
      </c>
      <c r="L30" s="55">
        <f t="shared" si="8"/>
        <v>0</v>
      </c>
      <c r="M30" s="55">
        <f t="shared" si="8"/>
        <v>0</v>
      </c>
      <c r="N30" s="55">
        <f t="shared" si="8"/>
        <v>0</v>
      </c>
      <c r="O30" s="55">
        <f t="shared" si="8"/>
        <v>0</v>
      </c>
      <c r="P30" s="54">
        <f t="shared" si="4"/>
        <v>11.415039999999998</v>
      </c>
      <c r="Q30" s="55">
        <f t="shared" si="8"/>
        <v>0</v>
      </c>
      <c r="R30" s="55">
        <f t="shared" si="8"/>
        <v>0</v>
      </c>
      <c r="S30" s="55">
        <f t="shared" si="8"/>
        <v>0</v>
      </c>
      <c r="T30" s="55">
        <f t="shared" si="8"/>
        <v>0</v>
      </c>
      <c r="U30" s="59">
        <f t="shared" si="5"/>
        <v>11.415039999999998</v>
      </c>
    </row>
    <row r="31" spans="1:20" ht="14.25">
      <c r="A31" s="3" t="s">
        <v>232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  <c r="Q31" s="4"/>
      <c r="R31" s="4"/>
      <c r="S31" s="4"/>
      <c r="T31" s="4"/>
    </row>
    <row r="32" spans="1:20" ht="14.25">
      <c r="A32" s="3" t="s">
        <v>233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</row>
    <row r="33" spans="1:20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  <c r="Q33" s="4"/>
      <c r="R33" s="4"/>
      <c r="S33" s="4"/>
      <c r="T33" s="4"/>
    </row>
    <row r="34" spans="1:20" ht="14.25">
      <c r="A34" s="3"/>
      <c r="B34" s="3" t="s">
        <v>275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  <c r="Q34" s="4"/>
      <c r="R34" s="4"/>
      <c r="S34" s="4"/>
      <c r="T34" s="4"/>
    </row>
    <row r="35" spans="1:20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  <c r="Q35" s="4"/>
      <c r="R35" s="4"/>
      <c r="S35" s="4"/>
      <c r="T35" s="4"/>
    </row>
    <row r="36" spans="12:20" ht="14.25">
      <c r="L36" s="2"/>
      <c r="M36" s="2"/>
      <c r="N36" s="1"/>
      <c r="O36" s="1"/>
      <c r="P36" s="1"/>
      <c r="Q36" s="1"/>
      <c r="R36" s="1"/>
      <c r="S36" s="1"/>
      <c r="T36" s="1"/>
    </row>
    <row r="37" spans="2:10" ht="14.25">
      <c r="B37" t="s">
        <v>240</v>
      </c>
      <c r="J37" t="s">
        <v>239</v>
      </c>
    </row>
    <row r="42" ht="16.5" customHeight="1"/>
    <row r="43" spans="2:3" ht="14.25" hidden="1">
      <c r="B43" s="22"/>
      <c r="C43" t="s">
        <v>242</v>
      </c>
    </row>
    <row r="44" spans="2:3" ht="14.25" hidden="1">
      <c r="B44" s="37"/>
      <c r="C44" s="35" t="s">
        <v>246</v>
      </c>
    </row>
    <row r="45" spans="2:3" ht="14.25" hidden="1">
      <c r="B45" s="38"/>
      <c r="C45" t="s">
        <v>247</v>
      </c>
    </row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87" ht="14.25" hidden="1"/>
  </sheetData>
  <sheetProtection/>
  <mergeCells count="22">
    <mergeCell ref="H5:J5"/>
    <mergeCell ref="K5:L5"/>
    <mergeCell ref="F5:F7"/>
    <mergeCell ref="G5:G7"/>
    <mergeCell ref="Q5:Q7"/>
    <mergeCell ref="R5:R7"/>
    <mergeCell ref="S5:S7"/>
    <mergeCell ref="T5:T7"/>
    <mergeCell ref="H6:H7"/>
    <mergeCell ref="I6:I7"/>
    <mergeCell ref="J6:J7"/>
    <mergeCell ref="K6:L6"/>
    <mergeCell ref="M5:M7"/>
    <mergeCell ref="N5:N7"/>
    <mergeCell ref="O5:O7"/>
    <mergeCell ref="P5:P7"/>
    <mergeCell ref="A4:A7"/>
    <mergeCell ref="B4:B7"/>
    <mergeCell ref="C4:G4"/>
    <mergeCell ref="C5:C7"/>
    <mergeCell ref="D5:D7"/>
    <mergeCell ref="E5:E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Edyta Farbotko</cp:lastModifiedBy>
  <cp:lastPrinted>2022-02-15T14:39:17Z</cp:lastPrinted>
  <dcterms:created xsi:type="dcterms:W3CDTF">2017-03-28T08:46:29Z</dcterms:created>
  <dcterms:modified xsi:type="dcterms:W3CDTF">2022-02-17T10:28:40Z</dcterms:modified>
  <cp:category/>
  <cp:version/>
  <cp:contentType/>
  <cp:contentStatus/>
</cp:coreProperties>
</file>