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/>
  <mc:AlternateContent xmlns:mc="http://schemas.openxmlformats.org/markup-compatibility/2006">
    <mc:Choice Requires="x15">
      <x15ac:absPath xmlns:x15ac="http://schemas.microsoft.com/office/spreadsheetml/2010/11/ac" url="D:\Dysk A 2023.03.04\A\Lubań\2024\EE\Załączniki edytowalne\"/>
    </mc:Choice>
  </mc:AlternateContent>
  <xr:revisionPtr revIDLastSave="0" documentId="13_ncr:1_{8D925AB6-41D0-41F2-9A7D-5347F3892565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Wykaz ppe - kalkulator" sheetId="7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Z15" i="7" l="1"/>
  <c r="AZ10" i="7"/>
  <c r="AZ9" i="7"/>
  <c r="BC16" i="7"/>
  <c r="BC15" i="7"/>
  <c r="BC14" i="7"/>
  <c r="BC13" i="7"/>
  <c r="BC12" i="7"/>
  <c r="BC10" i="7"/>
  <c r="BA16" i="7"/>
  <c r="BA15" i="7"/>
  <c r="BA14" i="7"/>
  <c r="BA13" i="7"/>
  <c r="BA12" i="7"/>
  <c r="BA10" i="7"/>
  <c r="AP16" i="7"/>
  <c r="AP15" i="7"/>
  <c r="AP14" i="7"/>
  <c r="AP13" i="7"/>
  <c r="AP12" i="7"/>
  <c r="AP10" i="7"/>
  <c r="AL16" i="7"/>
  <c r="AL15" i="7"/>
  <c r="AL14" i="7"/>
  <c r="AL13" i="7"/>
  <c r="AL12" i="7"/>
  <c r="AL10" i="7"/>
  <c r="AA16" i="7"/>
  <c r="AA15" i="7"/>
  <c r="AA14" i="7"/>
  <c r="AA13" i="7"/>
  <c r="AA12" i="7"/>
  <c r="AA10" i="7"/>
  <c r="AV12" i="7" l="1"/>
  <c r="AV11" i="7"/>
  <c r="AV10" i="7"/>
  <c r="AV9" i="7"/>
  <c r="BE16" i="7"/>
  <c r="BF16" i="7" s="1"/>
  <c r="BE15" i="7"/>
  <c r="BF15" i="7" s="1"/>
  <c r="BE14" i="7"/>
  <c r="BF14" i="7" s="1"/>
  <c r="BE13" i="7"/>
  <c r="BF13" i="7" s="1"/>
  <c r="BD16" i="7"/>
  <c r="BD15" i="7"/>
  <c r="BD14" i="7"/>
  <c r="BD13" i="7"/>
  <c r="BB16" i="7"/>
  <c r="BB15" i="7"/>
  <c r="BB14" i="7"/>
  <c r="BB13" i="7"/>
  <c r="AT16" i="7"/>
  <c r="AT15" i="7"/>
  <c r="AT14" i="7"/>
  <c r="AT13" i="7"/>
  <c r="AR16" i="7"/>
  <c r="AR15" i="7"/>
  <c r="AR14" i="7"/>
  <c r="AR13" i="7"/>
  <c r="AQ16" i="7"/>
  <c r="AQ15" i="7"/>
  <c r="AQ14" i="7"/>
  <c r="AQ13" i="7"/>
  <c r="AN16" i="7"/>
  <c r="AO16" i="7" s="1"/>
  <c r="AN15" i="7"/>
  <c r="AO15" i="7" s="1"/>
  <c r="AN14" i="7"/>
  <c r="AO14" i="7" s="1"/>
  <c r="AN13" i="7"/>
  <c r="AO13" i="7" s="1"/>
  <c r="AM16" i="7"/>
  <c r="AM15" i="7"/>
  <c r="AM14" i="7"/>
  <c r="AM13" i="7"/>
  <c r="AF17" i="7"/>
  <c r="AE17" i="7"/>
  <c r="AD17" i="7"/>
  <c r="AC17" i="7"/>
  <c r="AG16" i="7"/>
  <c r="AG15" i="7"/>
  <c r="AG14" i="7"/>
  <c r="AZ14" i="7" s="1"/>
  <c r="AG13" i="7"/>
  <c r="AZ13" i="7" s="1"/>
  <c r="BF12" i="7"/>
  <c r="BD12" i="7"/>
  <c r="BB12" i="7"/>
  <c r="AQ12" i="7"/>
  <c r="AO12" i="7"/>
  <c r="AM12" i="7"/>
  <c r="AG12" i="7"/>
  <c r="AZ12" i="7" s="1"/>
  <c r="BF11" i="7"/>
  <c r="BD11" i="7"/>
  <c r="BB11" i="7"/>
  <c r="AQ11" i="7"/>
  <c r="AO11" i="7"/>
  <c r="AM11" i="7"/>
  <c r="AG11" i="7"/>
  <c r="AZ11" i="7" s="1"/>
  <c r="BF10" i="7"/>
  <c r="BD10" i="7"/>
  <c r="BB10" i="7"/>
  <c r="AQ10" i="7"/>
  <c r="AO10" i="7"/>
  <c r="AM10" i="7"/>
  <c r="AG10" i="7"/>
  <c r="BF9" i="7"/>
  <c r="BD9" i="7"/>
  <c r="BB9" i="7"/>
  <c r="AQ9" i="7"/>
  <c r="AO9" i="7"/>
  <c r="AM9" i="7"/>
  <c r="AJ9" i="7"/>
  <c r="AJ10" i="7" s="1"/>
  <c r="AG9" i="7"/>
  <c r="AH16" i="7" l="1"/>
  <c r="AZ16" i="7"/>
  <c r="AU16" i="7"/>
  <c r="AW12" i="7"/>
  <c r="AV14" i="7"/>
  <c r="AW14" i="7" s="1"/>
  <c r="AV16" i="7"/>
  <c r="AW16" i="7" s="1"/>
  <c r="AV15" i="7"/>
  <c r="AW15" i="7" s="1"/>
  <c r="AH9" i="7"/>
  <c r="AK9" i="7" s="1"/>
  <c r="AV13" i="7"/>
  <c r="AW13" i="7" s="1"/>
  <c r="AU14" i="7"/>
  <c r="AH15" i="7"/>
  <c r="AW10" i="7"/>
  <c r="AS9" i="7"/>
  <c r="AS15" i="7"/>
  <c r="AU9" i="7"/>
  <c r="AS11" i="7"/>
  <c r="AW11" i="7"/>
  <c r="AS16" i="7"/>
  <c r="AS13" i="7"/>
  <c r="AF18" i="7"/>
  <c r="AU11" i="7"/>
  <c r="AU13" i="7"/>
  <c r="AU15" i="7"/>
  <c r="AH14" i="7"/>
  <c r="AH12" i="7"/>
  <c r="AW9" i="7"/>
  <c r="AS10" i="7"/>
  <c r="AS14" i="7"/>
  <c r="AH10" i="7"/>
  <c r="AK10" i="7" s="1"/>
  <c r="BH10" i="7" s="1"/>
  <c r="AU10" i="7"/>
  <c r="AH11" i="7"/>
  <c r="AS12" i="7"/>
  <c r="AH13" i="7"/>
  <c r="AU12" i="7"/>
  <c r="AJ11" i="7"/>
  <c r="AG17" i="7"/>
  <c r="AG18" i="7" s="1"/>
  <c r="BG16" i="7" l="1"/>
  <c r="BG14" i="7"/>
  <c r="BG11" i="7"/>
  <c r="BG9" i="7"/>
  <c r="BG15" i="7"/>
  <c r="BG12" i="7"/>
  <c r="BG10" i="7"/>
  <c r="BI10" i="7" s="1"/>
  <c r="BG13" i="7"/>
  <c r="BH9" i="7"/>
  <c r="AJ12" i="7"/>
  <c r="AK11" i="7"/>
  <c r="BH11" i="7" s="1"/>
  <c r="BI11" i="7" l="1"/>
  <c r="BJ11" i="7" s="1"/>
  <c r="BK11" i="7" s="1"/>
  <c r="BJ10" i="7"/>
  <c r="BK10" i="7" s="1"/>
  <c r="AJ13" i="7"/>
  <c r="AK12" i="7"/>
  <c r="BH12" i="7" s="1"/>
  <c r="BI12" i="7" s="1"/>
  <c r="BG17" i="7"/>
  <c r="BI9" i="7"/>
  <c r="BJ9" i="7" s="1"/>
  <c r="BJ12" i="7" l="1"/>
  <c r="BK12" i="7" s="1"/>
  <c r="BK9" i="7"/>
  <c r="AJ14" i="7"/>
  <c r="AK13" i="7"/>
  <c r="BH13" i="7" l="1"/>
  <c r="AJ15" i="7"/>
  <c r="AK14" i="7"/>
  <c r="BH14" i="7" s="1"/>
  <c r="BI14" i="7" s="1"/>
  <c r="BJ14" i="7" l="1"/>
  <c r="BK14" i="7" s="1"/>
  <c r="AK15" i="7"/>
  <c r="AJ16" i="7"/>
  <c r="BI13" i="7"/>
  <c r="BJ13" i="7" s="1"/>
  <c r="BK13" i="7" l="1"/>
  <c r="AK16" i="7"/>
  <c r="BH16" i="7" s="1"/>
  <c r="BI16" i="7" s="1"/>
  <c r="BH15" i="7"/>
  <c r="BJ16" i="7" l="1"/>
  <c r="BK16" i="7" s="1"/>
  <c r="BI15" i="7"/>
  <c r="BJ15" i="7" s="1"/>
  <c r="BK15" i="7" l="1"/>
  <c r="BJ17" i="7" l="1"/>
  <c r="F3" i="7" s="1"/>
  <c r="AK17" i="7" l="1"/>
  <c r="BH17" i="7" l="1"/>
  <c r="BK17" i="7" l="1"/>
  <c r="F4" i="7" s="1"/>
  <c r="BI17" i="7"/>
  <c r="F2" i="7" s="1"/>
</calcChain>
</file>

<file path=xl/sharedStrings.xml><?xml version="1.0" encoding="utf-8"?>
<sst xmlns="http://schemas.openxmlformats.org/spreadsheetml/2006/main" count="243" uniqueCount="129">
  <si>
    <t>Zamawiający/ Nabywca</t>
  </si>
  <si>
    <t>Numer PPE</t>
  </si>
  <si>
    <t>Taryfa dystrybucyjna</t>
  </si>
  <si>
    <t>Profil - planowane zużycie roczne</t>
  </si>
  <si>
    <t>Nazwa</t>
  </si>
  <si>
    <t>Kod</t>
  </si>
  <si>
    <t>Poczta</t>
  </si>
  <si>
    <t>Miejscowość</t>
  </si>
  <si>
    <t>Adres</t>
  </si>
  <si>
    <t>Posesja</t>
  </si>
  <si>
    <t>NIP</t>
  </si>
  <si>
    <t>Ulica</t>
  </si>
  <si>
    <t>Nr domu</t>
  </si>
  <si>
    <t>Nr lokalu</t>
  </si>
  <si>
    <t>Nr licznika</t>
  </si>
  <si>
    <t xml:space="preserve">Kod pocztowy
</t>
  </si>
  <si>
    <t xml:space="preserve">Kod pocztowy
 </t>
  </si>
  <si>
    <t xml:space="preserve">Nazwa </t>
  </si>
  <si>
    <t xml:space="preserve">Poczta </t>
  </si>
  <si>
    <t>Nazwa ppe</t>
  </si>
  <si>
    <t>Moc umowna         kW</t>
  </si>
  <si>
    <t>2</t>
  </si>
  <si>
    <t>Odbiorca/Adresat faktury</t>
  </si>
  <si>
    <t>C12a</t>
  </si>
  <si>
    <t>I strefa kWh</t>
  </si>
  <si>
    <t>II strefa kWh</t>
  </si>
  <si>
    <t>III strefa kWh</t>
  </si>
  <si>
    <t>IV strefa kWh</t>
  </si>
  <si>
    <t>Suma     kWh</t>
  </si>
  <si>
    <t>Dane PPE</t>
  </si>
  <si>
    <t>Nr posesji</t>
  </si>
  <si>
    <t>5</t>
  </si>
  <si>
    <t>4</t>
  </si>
  <si>
    <t>33</t>
  </si>
  <si>
    <t>3</t>
  </si>
  <si>
    <t>7</t>
  </si>
  <si>
    <t>18</t>
  </si>
  <si>
    <t>16</t>
  </si>
  <si>
    <t>19</t>
  </si>
  <si>
    <t>23</t>
  </si>
  <si>
    <t>26</t>
  </si>
  <si>
    <t>C22a</t>
  </si>
  <si>
    <t>Ilość miesięcy</t>
  </si>
  <si>
    <t>Koszt energii elektrycznej</t>
  </si>
  <si>
    <t>Cena jednostkowa opłaty abonamentowej [zł/mc]</t>
  </si>
  <si>
    <t>Koszt opłaty abonamentowej</t>
  </si>
  <si>
    <t>Cena jednostkowa opłaty przejściowej [zł/kW/mc]</t>
  </si>
  <si>
    <t>Koszt opłaty przejściowej</t>
  </si>
  <si>
    <t>Cena jednostkowa składnika stałego stawki sieciowej [zł/kW/mc]</t>
  </si>
  <si>
    <t>Koszt składnika stałego stawki sieciowej</t>
  </si>
  <si>
    <t>Cena jednostkowa opłaty OZE [zł/kWh]</t>
  </si>
  <si>
    <t>Cena jednostkowa stawki opłaty jakościowej [zł/kWh]</t>
  </si>
  <si>
    <t>Koszt  opłaty jakościowej</t>
  </si>
  <si>
    <t>Cena jednostkowa stawki opłaty kogeneracyjnej  [zł/kWh]</t>
  </si>
  <si>
    <t>Koszt opłaty kogeneracyjnej</t>
  </si>
  <si>
    <t>Wskaźnik opłaty mocowej</t>
  </si>
  <si>
    <t>Koszt opłaty mocowej</t>
  </si>
  <si>
    <t>Cena jednostkowa składnika zmiennego stawki sieciowej  [zł/kWh]                S1</t>
  </si>
  <si>
    <t>Koszt składnika zmiennego stawki sieciowej               S1</t>
  </si>
  <si>
    <t>Cena jednostkowa składnika zmiennego stawki sieciowej  [zł/kWh]                S2</t>
  </si>
  <si>
    <t>Koszt składnika zmiennego stawki sieciowej               S2</t>
  </si>
  <si>
    <t>Cena jednostkowa składnika zmiennego stawki sieciowej  [zł/kWh]                S3</t>
  </si>
  <si>
    <t>Koszt składnika zmiennego stawki sieciowej               S3</t>
  </si>
  <si>
    <t>Koszty dystrybucji netto</t>
  </si>
  <si>
    <t>Koszty energii netto</t>
  </si>
  <si>
    <t>Koszt oferty netto</t>
  </si>
  <si>
    <t>VAT</t>
  </si>
  <si>
    <t>Koszt oferty brutto</t>
  </si>
  <si>
    <t>Koszt opłaty OZE</t>
  </si>
  <si>
    <t>Lp.</t>
  </si>
  <si>
    <t>Cena jednostkowa opłaty mocowej  [zł/kWh] lub [zł/mc]</t>
  </si>
  <si>
    <t>Cena oferty netto ogółem</t>
  </si>
  <si>
    <t>Cena oferty brutto ogółem</t>
  </si>
  <si>
    <t>10</t>
  </si>
  <si>
    <t>80</t>
  </si>
  <si>
    <t>150</t>
  </si>
  <si>
    <t>Suma     MWh</t>
  </si>
  <si>
    <t>Cena energii elektrycznej w zł/MWh</t>
  </si>
  <si>
    <t>21</t>
  </si>
  <si>
    <t>Cena jednostkowa netto energii elektrycznej w zł/ MWh</t>
  </si>
  <si>
    <t>Moc instalacji wytwórczej</t>
  </si>
  <si>
    <t>VAT 23 %</t>
  </si>
  <si>
    <t>Pomorski Ośrodek Doradztwa Rolniczego w Lubaniu</t>
  </si>
  <si>
    <t>583-28-80-729</t>
  </si>
  <si>
    <t>83-422</t>
  </si>
  <si>
    <t>Nowy Barkoczyn</t>
  </si>
  <si>
    <t>Lubań</t>
  </si>
  <si>
    <t>Tadeusza Maderskiego</t>
  </si>
  <si>
    <t xml:space="preserve"> Pomorski Ośrodek Doradztwa Rolniczego w Lubaniu</t>
  </si>
  <si>
    <t xml:space="preserve"> Tadeusza Maderskiego</t>
  </si>
  <si>
    <t>Pomorski Ośrodek Doradztwa Rolniczego w Lubaniu  PZDR Starogard Gdański</t>
  </si>
  <si>
    <t>83-200</t>
  </si>
  <si>
    <t>Starogard Gdański</t>
  </si>
  <si>
    <t>Pomorski Ośrodek Doradztwa Rolniczego w Lubaniu, PZDR Bytów, Miastko</t>
  </si>
  <si>
    <t>77-200</t>
  </si>
  <si>
    <t>Miastko</t>
  </si>
  <si>
    <t>Pomorski Ośrodek Doradztwa Rolniczego w Lubaniu  budynek A</t>
  </si>
  <si>
    <t>Pomorski Ośrodek Doradztwa Rolniczego w Lubaniu  Internat</t>
  </si>
  <si>
    <t>Pomorski Ośrodek Doradztwa Rolniczego w Lubaniu  targi</t>
  </si>
  <si>
    <t>Pomorski Ośrodek Doradztwa Rolniczego w Lubaniu  Budynek Gospodarczy</t>
  </si>
  <si>
    <t>Pomorski Ośrodek Doradztwa Rolniczego w Lubaniu  biuro B</t>
  </si>
  <si>
    <t>Pomorski Ośrodek Doradztwa Rolniczego w Lubaniu  Oddział Stare Pole</t>
  </si>
  <si>
    <t>82-220</t>
  </si>
  <si>
    <t>Stare Pole</t>
  </si>
  <si>
    <t>Nowa Wieś Rzeczna</t>
  </si>
  <si>
    <t>Rzeczna</t>
  </si>
  <si>
    <t>Szkolna</t>
  </si>
  <si>
    <t>217/51</t>
  </si>
  <si>
    <t>Maderskiego</t>
  </si>
  <si>
    <t>Targowa</t>
  </si>
  <si>
    <t>Marynarki Wojennej</t>
  </si>
  <si>
    <t>590243834014066016</t>
  </si>
  <si>
    <t>30120950</t>
  </si>
  <si>
    <t>590243884018080280</t>
  </si>
  <si>
    <t>10031709</t>
  </si>
  <si>
    <t>590243835015227765</t>
  </si>
  <si>
    <t>42994204</t>
  </si>
  <si>
    <t>590243835015067033</t>
  </si>
  <si>
    <t>30059784</t>
  </si>
  <si>
    <t>590243835015106626</t>
  </si>
  <si>
    <t>30060048</t>
  </si>
  <si>
    <t>590243835014912587</t>
  </si>
  <si>
    <t>50000903</t>
  </si>
  <si>
    <t>590243835014425384</t>
  </si>
  <si>
    <t>30608654</t>
  </si>
  <si>
    <t>590243824002828412</t>
  </si>
  <si>
    <t>42994016</t>
  </si>
  <si>
    <t>Załącznik Nr 1a  do SWZ 
– arkusz kalkulacyjny</t>
  </si>
  <si>
    <t>W powyżej zaznaczonej komórce żółtym kolorem należy wpisać cenę jednostkową za 1 MWh zachowując format ceny.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</si>
</sst>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zł&quot;_-;\-* #,##0.00\ &quot;zł&quot;_-;_-* &quot;-&quot;??\ &quot;zł&quot;_-;_-@_-"/>
    <numFmt numFmtId="164" formatCode="[$-415]General"/>
    <numFmt numFmtId="165" formatCode="#,##0.00&quot; &quot;[$zł-415];[Red]&quot;-&quot;#,##0.00&quot; &quot;[$zł-415]"/>
  </numFmts>
  <fonts count="15">
    <font>
      <sz val="11"/>
      <color theme="1"/>
      <name val="Arial"/>
      <family val="2"/>
      <charset val="238"/>
    </font>
    <font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b/>
      <i/>
      <sz val="10"/>
      <name val="Arial Narrow"/>
      <family val="2"/>
      <charset val="238"/>
    </font>
    <font>
      <b/>
      <sz val="10"/>
      <name val="Arial Narrow"/>
      <family val="2"/>
      <charset val="238"/>
    </font>
    <font>
      <sz val="10"/>
      <color indexed="8"/>
      <name val="Arial Narrow"/>
      <family val="2"/>
      <charset val="238"/>
    </font>
    <font>
      <sz val="10"/>
      <name val="Arial Narrow"/>
      <family val="2"/>
      <charset val="238"/>
    </font>
    <font>
      <b/>
      <sz val="10"/>
      <color indexed="8"/>
      <name val="Arial Narrow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i/>
      <sz val="16"/>
      <color theme="1"/>
      <name val="Arial"/>
      <family val="2"/>
      <charset val="238"/>
    </font>
    <font>
      <sz val="11"/>
      <color rgb="FF000000"/>
      <name val="Czcionka tekstu podstawowego"/>
      <charset val="238"/>
    </font>
    <font>
      <b/>
      <i/>
      <u/>
      <sz val="11"/>
      <color theme="1"/>
      <name val="Arial"/>
      <family val="2"/>
      <charset val="238"/>
    </font>
    <font>
      <sz val="10"/>
      <color theme="1"/>
      <name val="Arial Narrow"/>
      <family val="2"/>
      <charset val="238"/>
    </font>
    <font>
      <sz val="9"/>
      <color indexed="8"/>
      <name val="Calibri Light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13"/>
        <bgColor indexed="13"/>
      </patternFill>
    </fill>
    <fill>
      <patternFill patternType="solid">
        <fgColor indexed="44"/>
        <bgColor indexed="44"/>
      </patternFill>
    </fill>
    <fill>
      <patternFill patternType="solid">
        <fgColor indexed="22"/>
        <bgColor indexed="22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1">
    <xf numFmtId="0" fontId="0" fillId="0" borderId="0"/>
    <xf numFmtId="164" fontId="9" fillId="0" borderId="0"/>
    <xf numFmtId="164" fontId="9" fillId="0" borderId="0"/>
    <xf numFmtId="0" fontId="10" fillId="0" borderId="0">
      <alignment horizontal="center"/>
    </xf>
    <xf numFmtId="0" fontId="10" fillId="0" borderId="0">
      <alignment horizontal="center" textRotation="90"/>
    </xf>
    <xf numFmtId="0" fontId="2" fillId="0" borderId="0"/>
    <xf numFmtId="0" fontId="8" fillId="0" borderId="0"/>
    <xf numFmtId="164" fontId="11" fillId="0" borderId="0"/>
    <xf numFmtId="0" fontId="12" fillId="0" borderId="0"/>
    <xf numFmtId="165" fontId="12" fillId="0" borderId="0"/>
    <xf numFmtId="44" fontId="1" fillId="0" borderId="0" applyFont="0" applyFill="0" applyBorder="0" applyAlignment="0" applyProtection="0"/>
  </cellStyleXfs>
  <cellXfs count="46">
    <xf numFmtId="0" fontId="0" fillId="0" borderId="0" xfId="0"/>
    <xf numFmtId="0" fontId="13" fillId="0" borderId="1" xfId="0" applyFont="1" applyBorder="1"/>
    <xf numFmtId="0" fontId="6" fillId="0" borderId="1" xfId="0" applyFont="1" applyBorder="1"/>
    <xf numFmtId="44" fontId="6" fillId="0" borderId="1" xfId="10" applyFont="1" applyFill="1" applyBorder="1" applyAlignment="1"/>
    <xf numFmtId="44" fontId="5" fillId="0" borderId="0" xfId="10" applyFont="1"/>
    <xf numFmtId="0" fontId="5" fillId="0" borderId="0" xfId="1" applyNumberFormat="1" applyFont="1"/>
    <xf numFmtId="0" fontId="5" fillId="0" borderId="0" xfId="1" applyNumberFormat="1" applyFont="1" applyAlignment="1">
      <alignment horizontal="center"/>
    </xf>
    <xf numFmtId="0" fontId="5" fillId="0" borderId="0" xfId="1" applyNumberFormat="1" applyFont="1" applyAlignment="1">
      <alignment horizontal="right"/>
    </xf>
    <xf numFmtId="0" fontId="5" fillId="2" borderId="1" xfId="1" applyNumberFormat="1" applyFont="1" applyFill="1" applyBorder="1" applyAlignment="1">
      <alignment horizontal="center" vertical="center" wrapText="1"/>
    </xf>
    <xf numFmtId="0" fontId="5" fillId="3" borderId="1" xfId="1" applyNumberFormat="1" applyFont="1" applyFill="1" applyBorder="1" applyAlignment="1">
      <alignment horizontal="center" vertical="center"/>
    </xf>
    <xf numFmtId="0" fontId="5" fillId="2" borderId="1" xfId="1" applyNumberFormat="1" applyFont="1" applyFill="1" applyBorder="1" applyAlignment="1">
      <alignment vertical="center" wrapText="1"/>
    </xf>
    <xf numFmtId="0" fontId="5" fillId="3" borderId="1" xfId="1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wrapText="1"/>
    </xf>
    <xf numFmtId="0" fontId="6" fillId="5" borderId="1" xfId="0" applyFont="1" applyFill="1" applyBorder="1" applyAlignment="1">
      <alignment wrapText="1"/>
    </xf>
    <xf numFmtId="0" fontId="6" fillId="6" borderId="1" xfId="10" applyNumberFormat="1" applyFont="1" applyFill="1" applyBorder="1" applyAlignment="1">
      <alignment wrapText="1"/>
    </xf>
    <xf numFmtId="0" fontId="6" fillId="0" borderId="1" xfId="0" applyFont="1" applyBorder="1" applyAlignment="1">
      <alignment horizontal="center" wrapText="1"/>
    </xf>
    <xf numFmtId="0" fontId="6" fillId="6" borderId="1" xfId="10" applyNumberFormat="1" applyFont="1" applyFill="1" applyBorder="1" applyAlignment="1">
      <alignment horizontal="center" wrapText="1"/>
    </xf>
    <xf numFmtId="0" fontId="6" fillId="5" borderId="1" xfId="10" applyNumberFormat="1" applyFont="1" applyFill="1" applyBorder="1" applyAlignment="1">
      <alignment wrapText="1"/>
    </xf>
    <xf numFmtId="0" fontId="6" fillId="6" borderId="1" xfId="0" applyFont="1" applyFill="1" applyBorder="1" applyAlignment="1">
      <alignment wrapText="1"/>
    </xf>
    <xf numFmtId="0" fontId="6" fillId="0" borderId="1" xfId="1" applyNumberFormat="1" applyFont="1" applyBorder="1"/>
    <xf numFmtId="0" fontId="6" fillId="0" borderId="1" xfId="10" applyNumberFormat="1" applyFont="1" applyFill="1" applyBorder="1" applyAlignment="1"/>
    <xf numFmtId="0" fontId="6" fillId="0" borderId="0" xfId="1" applyNumberFormat="1" applyFont="1"/>
    <xf numFmtId="0" fontId="7" fillId="0" borderId="0" xfId="1" applyNumberFormat="1" applyFont="1"/>
    <xf numFmtId="44" fontId="6" fillId="0" borderId="1" xfId="10" applyFont="1" applyFill="1" applyBorder="1"/>
    <xf numFmtId="44" fontId="6" fillId="0" borderId="1" xfId="10" applyFont="1" applyFill="1" applyBorder="1" applyAlignment="1">
      <alignment horizontal="right" wrapText="1"/>
    </xf>
    <xf numFmtId="44" fontId="5" fillId="0" borderId="10" xfId="10" applyFont="1" applyBorder="1"/>
    <xf numFmtId="44" fontId="7" fillId="0" borderId="10" xfId="10" applyFont="1" applyBorder="1"/>
    <xf numFmtId="49" fontId="14" fillId="0" borderId="11" xfId="0" applyNumberFormat="1" applyFont="1" applyBorder="1"/>
    <xf numFmtId="0" fontId="13" fillId="5" borderId="1" xfId="0" applyFont="1" applyFill="1" applyBorder="1"/>
    <xf numFmtId="0" fontId="13" fillId="0" borderId="1" xfId="0" applyFont="1" applyBorder="1" applyAlignment="1">
      <alignment horizontal="center"/>
    </xf>
    <xf numFmtId="44" fontId="6" fillId="0" borderId="1" xfId="10" applyFont="1" applyBorder="1"/>
    <xf numFmtId="44" fontId="6" fillId="0" borderId="2" xfId="10" applyFont="1" applyBorder="1"/>
    <xf numFmtId="44" fontId="4" fillId="6" borderId="1" xfId="10" applyFont="1" applyFill="1" applyBorder="1" applyAlignment="1">
      <alignment horizontal="right"/>
    </xf>
    <xf numFmtId="0" fontId="3" fillId="0" borderId="0" xfId="0" applyFont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4" fillId="6" borderId="1" xfId="0" applyFont="1" applyFill="1" applyBorder="1" applyAlignment="1">
      <alignment horizontal="center"/>
    </xf>
    <xf numFmtId="0" fontId="5" fillId="2" borderId="1" xfId="1" applyNumberFormat="1" applyFont="1" applyFill="1" applyBorder="1" applyAlignment="1">
      <alignment horizontal="center" vertical="center" wrapText="1"/>
    </xf>
    <xf numFmtId="0" fontId="5" fillId="3" borderId="1" xfId="1" applyNumberFormat="1" applyFont="1" applyFill="1" applyBorder="1" applyAlignment="1">
      <alignment horizontal="center" vertical="center"/>
    </xf>
    <xf numFmtId="0" fontId="5" fillId="0" borderId="1" xfId="1" applyNumberFormat="1" applyFont="1" applyBorder="1" applyAlignment="1">
      <alignment horizontal="center"/>
    </xf>
    <xf numFmtId="0" fontId="5" fillId="4" borderId="1" xfId="1" applyNumberFormat="1" applyFont="1" applyFill="1" applyBorder="1" applyAlignment="1">
      <alignment horizontal="center" vertical="center" wrapText="1"/>
    </xf>
  </cellXfs>
  <cellStyles count="11">
    <cellStyle name="Excel Built-in Normal" xfId="1" xr:uid="{00000000-0005-0000-0000-000000000000}"/>
    <cellStyle name="Excel Built-in Normal 1" xfId="2" xr:uid="{00000000-0005-0000-0000-000001000000}"/>
    <cellStyle name="Heading" xfId="3" xr:uid="{00000000-0005-0000-0000-000002000000}"/>
    <cellStyle name="Heading1" xfId="4" xr:uid="{00000000-0005-0000-0000-000003000000}"/>
    <cellStyle name="Normalny" xfId="0" builtinId="0" customBuiltin="1"/>
    <cellStyle name="Normalny 2" xfId="5" xr:uid="{00000000-0005-0000-0000-000005000000}"/>
    <cellStyle name="Normalny 3" xfId="6" xr:uid="{00000000-0005-0000-0000-000006000000}"/>
    <cellStyle name="Normalny 4" xfId="7" xr:uid="{00000000-0005-0000-0000-000007000000}"/>
    <cellStyle name="Result" xfId="8" xr:uid="{00000000-0005-0000-0000-000008000000}"/>
    <cellStyle name="Result2" xfId="9" xr:uid="{00000000-0005-0000-0000-000009000000}"/>
    <cellStyle name="Walutowy" xfId="10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24</xdr:col>
      <xdr:colOff>752475</xdr:colOff>
      <xdr:row>9</xdr:row>
      <xdr:rowOff>0</xdr:rowOff>
    </xdr:from>
    <xdr:to>
      <xdr:col>24</xdr:col>
      <xdr:colOff>952500</xdr:colOff>
      <xdr:row>10</xdr:row>
      <xdr:rowOff>123825</xdr:rowOff>
    </xdr:to>
    <xdr:sp macro="" textlink="">
      <xdr:nvSpPr>
        <xdr:cNvPr id="12" name="pole tekstowe 5">
          <a:extLst>
            <a:ext uri="{FF2B5EF4-FFF2-40B4-BE49-F238E27FC236}">
              <a16:creationId xmlns:a16="http://schemas.microsoft.com/office/drawing/2014/main" id="{3AC5136C-BBF8-47EF-B0FB-B0A1D2F97784}"/>
            </a:ext>
          </a:extLst>
        </xdr:cNvPr>
        <xdr:cNvSpPr txBox="1">
          <a:spLocks noChangeArrowheads="1"/>
        </xdr:cNvSpPr>
      </xdr:nvSpPr>
      <xdr:spPr bwMode="auto">
        <a:xfrm>
          <a:off x="30121225" y="1238250"/>
          <a:ext cx="3175" cy="27622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 cap="flat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24</xdr:col>
      <xdr:colOff>752475</xdr:colOff>
      <xdr:row>9</xdr:row>
      <xdr:rowOff>0</xdr:rowOff>
    </xdr:from>
    <xdr:to>
      <xdr:col>24</xdr:col>
      <xdr:colOff>952500</xdr:colOff>
      <xdr:row>10</xdr:row>
      <xdr:rowOff>123825</xdr:rowOff>
    </xdr:to>
    <xdr:sp macro="" textlink="">
      <xdr:nvSpPr>
        <xdr:cNvPr id="13" name="pole tekstowe 6">
          <a:extLst>
            <a:ext uri="{FF2B5EF4-FFF2-40B4-BE49-F238E27FC236}">
              <a16:creationId xmlns:a16="http://schemas.microsoft.com/office/drawing/2014/main" id="{67D3AA7D-9CDD-4BB3-916E-7172E45B6AD7}"/>
            </a:ext>
          </a:extLst>
        </xdr:cNvPr>
        <xdr:cNvSpPr txBox="1">
          <a:spLocks noChangeArrowheads="1"/>
        </xdr:cNvSpPr>
      </xdr:nvSpPr>
      <xdr:spPr bwMode="auto">
        <a:xfrm>
          <a:off x="30121225" y="1238250"/>
          <a:ext cx="3175" cy="27622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 cap="flat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24</xdr:col>
      <xdr:colOff>752475</xdr:colOff>
      <xdr:row>9</xdr:row>
      <xdr:rowOff>0</xdr:rowOff>
    </xdr:from>
    <xdr:to>
      <xdr:col>24</xdr:col>
      <xdr:colOff>952500</xdr:colOff>
      <xdr:row>10</xdr:row>
      <xdr:rowOff>104775</xdr:rowOff>
    </xdr:to>
    <xdr:sp macro="" textlink="">
      <xdr:nvSpPr>
        <xdr:cNvPr id="14" name="pole tekstowe 5">
          <a:extLst>
            <a:ext uri="{FF2B5EF4-FFF2-40B4-BE49-F238E27FC236}">
              <a16:creationId xmlns:a16="http://schemas.microsoft.com/office/drawing/2014/main" id="{28C400DF-B474-4A7D-831B-3637CE58B075}"/>
            </a:ext>
          </a:extLst>
        </xdr:cNvPr>
        <xdr:cNvSpPr txBox="1">
          <a:spLocks noChangeArrowheads="1"/>
        </xdr:cNvSpPr>
      </xdr:nvSpPr>
      <xdr:spPr bwMode="auto">
        <a:xfrm>
          <a:off x="30121225" y="1238250"/>
          <a:ext cx="3175" cy="25717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 cap="flat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24</xdr:col>
      <xdr:colOff>752475</xdr:colOff>
      <xdr:row>9</xdr:row>
      <xdr:rowOff>0</xdr:rowOff>
    </xdr:from>
    <xdr:to>
      <xdr:col>24</xdr:col>
      <xdr:colOff>952500</xdr:colOff>
      <xdr:row>10</xdr:row>
      <xdr:rowOff>104775</xdr:rowOff>
    </xdr:to>
    <xdr:sp macro="" textlink="">
      <xdr:nvSpPr>
        <xdr:cNvPr id="15" name="pole tekstowe 6">
          <a:extLst>
            <a:ext uri="{FF2B5EF4-FFF2-40B4-BE49-F238E27FC236}">
              <a16:creationId xmlns:a16="http://schemas.microsoft.com/office/drawing/2014/main" id="{18D78090-A13C-4842-BAF3-2FB6A5C2C2FC}"/>
            </a:ext>
          </a:extLst>
        </xdr:cNvPr>
        <xdr:cNvSpPr txBox="1">
          <a:spLocks noChangeArrowheads="1"/>
        </xdr:cNvSpPr>
      </xdr:nvSpPr>
      <xdr:spPr bwMode="auto">
        <a:xfrm>
          <a:off x="30121225" y="1238250"/>
          <a:ext cx="3175" cy="25717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 cap="flat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24</xdr:col>
      <xdr:colOff>752475</xdr:colOff>
      <xdr:row>9</xdr:row>
      <xdr:rowOff>0</xdr:rowOff>
    </xdr:from>
    <xdr:to>
      <xdr:col>24</xdr:col>
      <xdr:colOff>952500</xdr:colOff>
      <xdr:row>10</xdr:row>
      <xdr:rowOff>123825</xdr:rowOff>
    </xdr:to>
    <xdr:sp macro="" textlink="">
      <xdr:nvSpPr>
        <xdr:cNvPr id="16" name="pole tekstowe 41">
          <a:extLst>
            <a:ext uri="{FF2B5EF4-FFF2-40B4-BE49-F238E27FC236}">
              <a16:creationId xmlns:a16="http://schemas.microsoft.com/office/drawing/2014/main" id="{B6506320-0042-40FC-A184-5186413DDCDB}"/>
            </a:ext>
          </a:extLst>
        </xdr:cNvPr>
        <xdr:cNvSpPr txBox="1">
          <a:spLocks noChangeArrowheads="1"/>
        </xdr:cNvSpPr>
      </xdr:nvSpPr>
      <xdr:spPr bwMode="auto">
        <a:xfrm>
          <a:off x="30121225" y="1238250"/>
          <a:ext cx="3175" cy="27622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 cap="flat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24</xdr:col>
      <xdr:colOff>752475</xdr:colOff>
      <xdr:row>9</xdr:row>
      <xdr:rowOff>0</xdr:rowOff>
    </xdr:from>
    <xdr:to>
      <xdr:col>24</xdr:col>
      <xdr:colOff>952500</xdr:colOff>
      <xdr:row>10</xdr:row>
      <xdr:rowOff>123825</xdr:rowOff>
    </xdr:to>
    <xdr:sp macro="" textlink="">
      <xdr:nvSpPr>
        <xdr:cNvPr id="17" name="pole tekstowe 42">
          <a:extLst>
            <a:ext uri="{FF2B5EF4-FFF2-40B4-BE49-F238E27FC236}">
              <a16:creationId xmlns:a16="http://schemas.microsoft.com/office/drawing/2014/main" id="{DD194791-6FE8-4443-B6D5-265B001EFEAD}"/>
            </a:ext>
          </a:extLst>
        </xdr:cNvPr>
        <xdr:cNvSpPr txBox="1">
          <a:spLocks noChangeArrowheads="1"/>
        </xdr:cNvSpPr>
      </xdr:nvSpPr>
      <xdr:spPr bwMode="auto">
        <a:xfrm>
          <a:off x="30121225" y="1238250"/>
          <a:ext cx="3175" cy="27622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 cap="flat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24</xdr:col>
      <xdr:colOff>752475</xdr:colOff>
      <xdr:row>9</xdr:row>
      <xdr:rowOff>0</xdr:rowOff>
    </xdr:from>
    <xdr:to>
      <xdr:col>24</xdr:col>
      <xdr:colOff>952500</xdr:colOff>
      <xdr:row>10</xdr:row>
      <xdr:rowOff>123825</xdr:rowOff>
    </xdr:to>
    <xdr:sp macro="" textlink="">
      <xdr:nvSpPr>
        <xdr:cNvPr id="18" name="pole tekstowe 59">
          <a:extLst>
            <a:ext uri="{FF2B5EF4-FFF2-40B4-BE49-F238E27FC236}">
              <a16:creationId xmlns:a16="http://schemas.microsoft.com/office/drawing/2014/main" id="{F4A99B94-7112-41AB-B6D4-9CCD5B1AA25F}"/>
            </a:ext>
          </a:extLst>
        </xdr:cNvPr>
        <xdr:cNvSpPr txBox="1">
          <a:spLocks noChangeArrowheads="1"/>
        </xdr:cNvSpPr>
      </xdr:nvSpPr>
      <xdr:spPr bwMode="auto">
        <a:xfrm>
          <a:off x="30121225" y="1238250"/>
          <a:ext cx="3175" cy="27622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 cap="flat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24</xdr:col>
      <xdr:colOff>752475</xdr:colOff>
      <xdr:row>9</xdr:row>
      <xdr:rowOff>0</xdr:rowOff>
    </xdr:from>
    <xdr:to>
      <xdr:col>24</xdr:col>
      <xdr:colOff>952500</xdr:colOff>
      <xdr:row>10</xdr:row>
      <xdr:rowOff>123825</xdr:rowOff>
    </xdr:to>
    <xdr:sp macro="" textlink="">
      <xdr:nvSpPr>
        <xdr:cNvPr id="19" name="pole tekstowe 60">
          <a:extLst>
            <a:ext uri="{FF2B5EF4-FFF2-40B4-BE49-F238E27FC236}">
              <a16:creationId xmlns:a16="http://schemas.microsoft.com/office/drawing/2014/main" id="{58DD7B66-093A-44D3-A10F-216108608531}"/>
            </a:ext>
          </a:extLst>
        </xdr:cNvPr>
        <xdr:cNvSpPr txBox="1">
          <a:spLocks noChangeArrowheads="1"/>
        </xdr:cNvSpPr>
      </xdr:nvSpPr>
      <xdr:spPr bwMode="auto">
        <a:xfrm>
          <a:off x="30121225" y="1238250"/>
          <a:ext cx="3175" cy="27622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 cap="flat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24</xdr:col>
      <xdr:colOff>752475</xdr:colOff>
      <xdr:row>9</xdr:row>
      <xdr:rowOff>0</xdr:rowOff>
    </xdr:from>
    <xdr:to>
      <xdr:col>24</xdr:col>
      <xdr:colOff>952500</xdr:colOff>
      <xdr:row>10</xdr:row>
      <xdr:rowOff>123825</xdr:rowOff>
    </xdr:to>
    <xdr:sp macro="" textlink="">
      <xdr:nvSpPr>
        <xdr:cNvPr id="20" name="pole tekstowe 77">
          <a:extLst>
            <a:ext uri="{FF2B5EF4-FFF2-40B4-BE49-F238E27FC236}">
              <a16:creationId xmlns:a16="http://schemas.microsoft.com/office/drawing/2014/main" id="{5A3C78B1-575B-4437-9A8A-1AB030ACADD0}"/>
            </a:ext>
          </a:extLst>
        </xdr:cNvPr>
        <xdr:cNvSpPr txBox="1">
          <a:spLocks noChangeArrowheads="1"/>
        </xdr:cNvSpPr>
      </xdr:nvSpPr>
      <xdr:spPr bwMode="auto">
        <a:xfrm>
          <a:off x="30121225" y="1238250"/>
          <a:ext cx="3175" cy="27622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 cap="flat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24</xdr:col>
      <xdr:colOff>752475</xdr:colOff>
      <xdr:row>9</xdr:row>
      <xdr:rowOff>0</xdr:rowOff>
    </xdr:from>
    <xdr:to>
      <xdr:col>24</xdr:col>
      <xdr:colOff>952500</xdr:colOff>
      <xdr:row>10</xdr:row>
      <xdr:rowOff>123825</xdr:rowOff>
    </xdr:to>
    <xdr:sp macro="" textlink="">
      <xdr:nvSpPr>
        <xdr:cNvPr id="21" name="pole tekstowe 78">
          <a:extLst>
            <a:ext uri="{FF2B5EF4-FFF2-40B4-BE49-F238E27FC236}">
              <a16:creationId xmlns:a16="http://schemas.microsoft.com/office/drawing/2014/main" id="{FCCCB91F-AA8F-42A9-BAF9-26FEBC190BB1}"/>
            </a:ext>
          </a:extLst>
        </xdr:cNvPr>
        <xdr:cNvSpPr txBox="1">
          <a:spLocks noChangeArrowheads="1"/>
        </xdr:cNvSpPr>
      </xdr:nvSpPr>
      <xdr:spPr bwMode="auto">
        <a:xfrm>
          <a:off x="30121225" y="1238250"/>
          <a:ext cx="3175" cy="27622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 cap="flat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K18"/>
  <sheetViews>
    <sheetView tabSelected="1" topLeftCell="S1" zoomScale="70" zoomScaleNormal="70" workbookViewId="0">
      <selection activeCell="AE20" sqref="AE20"/>
    </sheetView>
  </sheetViews>
  <sheetFormatPr defaultColWidth="8.5" defaultRowHeight="13"/>
  <cols>
    <col min="1" max="1" width="3.08203125" style="5" customWidth="1"/>
    <col min="2" max="2" width="33.58203125" style="5" customWidth="1"/>
    <col min="3" max="3" width="16.08203125" style="5" customWidth="1"/>
    <col min="4" max="4" width="8.5" style="5"/>
    <col min="5" max="5" width="15.33203125" style="5" customWidth="1"/>
    <col min="6" max="6" width="14" style="5" customWidth="1"/>
    <col min="7" max="7" width="18.5" style="5" customWidth="1"/>
    <col min="8" max="8" width="6.58203125" style="5" customWidth="1"/>
    <col min="9" max="9" width="6.5" style="5" customWidth="1"/>
    <col min="10" max="10" width="34.9140625" style="5" customWidth="1"/>
    <col min="11" max="11" width="8.75" style="5" customWidth="1"/>
    <col min="12" max="13" width="14" style="5" customWidth="1"/>
    <col min="14" max="14" width="18.25" style="5" customWidth="1"/>
    <col min="15" max="15" width="8.5" style="6"/>
    <col min="16" max="16" width="8.5" style="5"/>
    <col min="17" max="17" width="60" style="5" customWidth="1"/>
    <col min="18" max="18" width="8.5" style="5"/>
    <col min="19" max="19" width="15.83203125" style="5" customWidth="1"/>
    <col min="20" max="20" width="15.1640625" style="5" customWidth="1"/>
    <col min="21" max="21" width="16.75" style="5" customWidth="1"/>
    <col min="22" max="22" width="5.6640625" style="5" customWidth="1"/>
    <col min="23" max="23" width="4.83203125" style="5" customWidth="1"/>
    <col min="24" max="24" width="17.6640625" style="7" customWidth="1"/>
    <col min="25" max="25" width="8.6640625" style="7" customWidth="1"/>
    <col min="26" max="26" width="8.4140625" style="7" customWidth="1"/>
    <col min="27" max="27" width="10.25" style="7" customWidth="1"/>
    <col min="28" max="28" width="6.33203125" style="6" customWidth="1"/>
    <col min="29" max="29" width="8.5" style="5"/>
    <col min="30" max="30" width="8.75" style="5" customWidth="1"/>
    <col min="31" max="34" width="8.5" style="5"/>
    <col min="35" max="35" width="8.58203125" style="5" customWidth="1"/>
    <col min="36" max="36" width="8.5" style="5"/>
    <col min="37" max="37" width="9.58203125" style="5" customWidth="1"/>
    <col min="38" max="38" width="9.9140625" style="5" customWidth="1"/>
    <col min="39" max="39" width="8.58203125" style="5" customWidth="1"/>
    <col min="40" max="40" width="9.08203125" style="5" customWidth="1"/>
    <col min="41" max="41" width="9.25" style="5" customWidth="1"/>
    <col min="42" max="42" width="10" style="5" customWidth="1"/>
    <col min="43" max="43" width="13" style="5" customWidth="1"/>
    <col min="44" max="44" width="8.58203125" style="5" customWidth="1"/>
    <col min="45" max="45" width="9.25" style="5" customWidth="1"/>
    <col min="46" max="46" width="8.58203125" style="5" customWidth="1"/>
    <col min="47" max="47" width="11.08203125" style="5" customWidth="1"/>
    <col min="48" max="48" width="8.58203125" style="5" customWidth="1"/>
    <col min="49" max="49" width="11.08203125" style="5" customWidth="1"/>
    <col min="50" max="50" width="8.58203125" style="7" customWidth="1"/>
    <col min="51" max="51" width="8.58203125" style="5" customWidth="1"/>
    <col min="52" max="52" width="10.58203125" style="5" customWidth="1"/>
    <col min="53" max="53" width="12.83203125" style="5" customWidth="1"/>
    <col min="54" max="54" width="11.75" style="5" customWidth="1"/>
    <col min="55" max="55" width="9.83203125" style="5" customWidth="1"/>
    <col min="56" max="56" width="12.83203125" style="5" customWidth="1"/>
    <col min="57" max="57" width="8.58203125" style="5" customWidth="1"/>
    <col min="58" max="58" width="12.75" style="5" customWidth="1"/>
    <col min="59" max="59" width="12.33203125" style="5" customWidth="1"/>
    <col min="60" max="60" width="13.33203125" style="5" customWidth="1"/>
    <col min="61" max="61" width="13.25" style="5" customWidth="1"/>
    <col min="62" max="63" width="12.08203125" style="5" customWidth="1"/>
    <col min="64" max="67" width="8.5" style="5"/>
    <col min="68" max="68" width="9.08203125" style="5" bestFit="1" customWidth="1"/>
    <col min="69" max="69" width="9.83203125" style="5" bestFit="1" customWidth="1"/>
    <col min="70" max="16384" width="8.5" style="5"/>
  </cols>
  <sheetData>
    <row r="1" spans="1:63" ht="12" customHeight="1">
      <c r="A1" s="33" t="s">
        <v>127</v>
      </c>
      <c r="B1" s="33"/>
      <c r="C1" s="35" t="s">
        <v>79</v>
      </c>
      <c r="D1" s="36"/>
      <c r="E1" s="37"/>
      <c r="F1" s="32">
        <v>0</v>
      </c>
    </row>
    <row r="2" spans="1:63">
      <c r="A2" s="33"/>
      <c r="B2" s="33"/>
      <c r="C2" s="35" t="s">
        <v>71</v>
      </c>
      <c r="D2" s="36"/>
      <c r="E2" s="37"/>
      <c r="F2" s="30">
        <f>BI17</f>
        <v>195401.91720000003</v>
      </c>
    </row>
    <row r="3" spans="1:63">
      <c r="A3" s="33"/>
      <c r="B3" s="33"/>
      <c r="C3" s="35" t="s">
        <v>66</v>
      </c>
      <c r="D3" s="36"/>
      <c r="E3" s="37"/>
      <c r="F3" s="30">
        <f>BJ17</f>
        <v>44942.440956000006</v>
      </c>
    </row>
    <row r="4" spans="1:63">
      <c r="A4" s="33"/>
      <c r="B4" s="33"/>
      <c r="C4" s="38" t="s">
        <v>72</v>
      </c>
      <c r="D4" s="39"/>
      <c r="E4" s="40"/>
      <c r="F4" s="31">
        <f>BK17</f>
        <v>240344.358156</v>
      </c>
    </row>
    <row r="5" spans="1:63">
      <c r="A5" s="34"/>
      <c r="B5" s="34"/>
      <c r="C5" s="41" t="s">
        <v>128</v>
      </c>
      <c r="D5" s="41"/>
      <c r="E5" s="41"/>
      <c r="F5" s="41"/>
      <c r="G5" s="41"/>
      <c r="H5" s="41"/>
      <c r="I5" s="41"/>
    </row>
    <row r="7" spans="1:63" ht="27" customHeight="1">
      <c r="A7" s="45" t="s">
        <v>69</v>
      </c>
      <c r="B7" s="45" t="s">
        <v>0</v>
      </c>
      <c r="C7" s="45"/>
      <c r="D7" s="45"/>
      <c r="E7" s="45"/>
      <c r="F7" s="45"/>
      <c r="G7" s="45"/>
      <c r="H7" s="45"/>
      <c r="I7" s="45"/>
      <c r="J7" s="42" t="s">
        <v>22</v>
      </c>
      <c r="K7" s="42"/>
      <c r="L7" s="42"/>
      <c r="M7" s="42"/>
      <c r="N7" s="42"/>
      <c r="O7" s="42"/>
      <c r="P7" s="42"/>
      <c r="Q7" s="42" t="s">
        <v>29</v>
      </c>
      <c r="R7" s="42"/>
      <c r="S7" s="42"/>
      <c r="T7" s="42"/>
      <c r="U7" s="42"/>
      <c r="V7" s="42"/>
      <c r="W7" s="42"/>
      <c r="X7" s="42"/>
      <c r="Y7" s="42"/>
      <c r="Z7" s="42"/>
      <c r="AA7" s="42"/>
      <c r="AB7" s="42"/>
      <c r="AC7" s="43" t="s">
        <v>3</v>
      </c>
      <c r="AD7" s="43"/>
      <c r="AE7" s="43"/>
      <c r="AF7" s="43"/>
      <c r="AG7" s="43"/>
      <c r="AH7" s="9"/>
      <c r="AI7" s="44"/>
      <c r="AJ7" s="44"/>
      <c r="AK7" s="44"/>
      <c r="AL7" s="44"/>
      <c r="AM7" s="44"/>
      <c r="AN7" s="44"/>
      <c r="AO7" s="44"/>
      <c r="AP7" s="44"/>
      <c r="AQ7" s="44"/>
      <c r="AR7" s="44"/>
      <c r="AS7" s="44"/>
      <c r="AT7" s="44"/>
      <c r="AU7" s="44"/>
      <c r="AV7" s="44"/>
      <c r="AW7" s="44"/>
      <c r="AX7" s="44"/>
      <c r="AY7" s="44"/>
      <c r="AZ7" s="44"/>
      <c r="BA7" s="44"/>
      <c r="BB7" s="44"/>
      <c r="BC7" s="44"/>
      <c r="BD7" s="44"/>
      <c r="BE7" s="44"/>
      <c r="BF7" s="44"/>
      <c r="BG7" s="44"/>
      <c r="BH7" s="44"/>
      <c r="BI7" s="44"/>
      <c r="BJ7" s="44"/>
      <c r="BK7" s="44"/>
    </row>
    <row r="8" spans="1:63" ht="103.5" customHeight="1">
      <c r="A8" s="45"/>
      <c r="B8" s="8" t="s">
        <v>4</v>
      </c>
      <c r="C8" s="8" t="s">
        <v>10</v>
      </c>
      <c r="D8" s="8" t="s">
        <v>5</v>
      </c>
      <c r="E8" s="8" t="s">
        <v>6</v>
      </c>
      <c r="F8" s="8" t="s">
        <v>7</v>
      </c>
      <c r="G8" s="8" t="s">
        <v>8</v>
      </c>
      <c r="H8" s="8" t="s">
        <v>9</v>
      </c>
      <c r="I8" s="8" t="s">
        <v>13</v>
      </c>
      <c r="J8" s="8" t="s">
        <v>19</v>
      </c>
      <c r="K8" s="8" t="s">
        <v>16</v>
      </c>
      <c r="L8" s="8" t="s">
        <v>6</v>
      </c>
      <c r="M8" s="8" t="s">
        <v>7</v>
      </c>
      <c r="N8" s="8" t="s">
        <v>11</v>
      </c>
      <c r="O8" s="8" t="s">
        <v>30</v>
      </c>
      <c r="P8" s="8" t="s">
        <v>13</v>
      </c>
      <c r="Q8" s="8" t="s">
        <v>17</v>
      </c>
      <c r="R8" s="8" t="s">
        <v>15</v>
      </c>
      <c r="S8" s="8" t="s">
        <v>18</v>
      </c>
      <c r="T8" s="8" t="s">
        <v>7</v>
      </c>
      <c r="U8" s="8" t="s">
        <v>11</v>
      </c>
      <c r="V8" s="8" t="s">
        <v>12</v>
      </c>
      <c r="W8" s="8" t="s">
        <v>13</v>
      </c>
      <c r="X8" s="10" t="s">
        <v>1</v>
      </c>
      <c r="Y8" s="10" t="s">
        <v>14</v>
      </c>
      <c r="Z8" s="10" t="s">
        <v>80</v>
      </c>
      <c r="AA8" s="10" t="s">
        <v>2</v>
      </c>
      <c r="AB8" s="11" t="s">
        <v>20</v>
      </c>
      <c r="AC8" s="8" t="s">
        <v>24</v>
      </c>
      <c r="AD8" s="8" t="s">
        <v>25</v>
      </c>
      <c r="AE8" s="8" t="s">
        <v>26</v>
      </c>
      <c r="AF8" s="8" t="s">
        <v>27</v>
      </c>
      <c r="AG8" s="11" t="s">
        <v>28</v>
      </c>
      <c r="AH8" s="11" t="s">
        <v>76</v>
      </c>
      <c r="AI8" s="12" t="s">
        <v>42</v>
      </c>
      <c r="AJ8" s="12" t="s">
        <v>77</v>
      </c>
      <c r="AK8" s="13" t="s">
        <v>43</v>
      </c>
      <c r="AL8" s="12" t="s">
        <v>44</v>
      </c>
      <c r="AM8" s="14" t="s">
        <v>45</v>
      </c>
      <c r="AN8" s="12" t="s">
        <v>46</v>
      </c>
      <c r="AO8" s="14" t="s">
        <v>47</v>
      </c>
      <c r="AP8" s="12" t="s">
        <v>48</v>
      </c>
      <c r="AQ8" s="14" t="s">
        <v>49</v>
      </c>
      <c r="AR8" s="12" t="s">
        <v>50</v>
      </c>
      <c r="AS8" s="14" t="s">
        <v>68</v>
      </c>
      <c r="AT8" s="12" t="s">
        <v>51</v>
      </c>
      <c r="AU8" s="14" t="s">
        <v>52</v>
      </c>
      <c r="AV8" s="12" t="s">
        <v>53</v>
      </c>
      <c r="AW8" s="14" t="s">
        <v>54</v>
      </c>
      <c r="AX8" s="15" t="s">
        <v>70</v>
      </c>
      <c r="AY8" s="12" t="s">
        <v>55</v>
      </c>
      <c r="AZ8" s="14" t="s">
        <v>56</v>
      </c>
      <c r="BA8" s="15" t="s">
        <v>57</v>
      </c>
      <c r="BB8" s="16" t="s">
        <v>58</v>
      </c>
      <c r="BC8" s="15" t="s">
        <v>59</v>
      </c>
      <c r="BD8" s="16" t="s">
        <v>60</v>
      </c>
      <c r="BE8" s="15" t="s">
        <v>61</v>
      </c>
      <c r="BF8" s="16" t="s">
        <v>62</v>
      </c>
      <c r="BG8" s="14" t="s">
        <v>63</v>
      </c>
      <c r="BH8" s="17" t="s">
        <v>64</v>
      </c>
      <c r="BI8" s="12" t="s">
        <v>65</v>
      </c>
      <c r="BJ8" s="18" t="s">
        <v>81</v>
      </c>
      <c r="BK8" s="12" t="s">
        <v>67</v>
      </c>
    </row>
    <row r="9" spans="1:63" s="21" customFormat="1" ht="13.15" customHeight="1">
      <c r="A9" s="19">
        <v>1</v>
      </c>
      <c r="B9" s="1" t="s">
        <v>82</v>
      </c>
      <c r="C9" s="1" t="s">
        <v>83</v>
      </c>
      <c r="D9" s="1" t="s">
        <v>84</v>
      </c>
      <c r="E9" s="1" t="s">
        <v>85</v>
      </c>
      <c r="F9" s="1" t="s">
        <v>86</v>
      </c>
      <c r="G9" s="2" t="s">
        <v>87</v>
      </c>
      <c r="H9" s="2">
        <v>3</v>
      </c>
      <c r="I9" s="1"/>
      <c r="J9" s="1" t="s">
        <v>88</v>
      </c>
      <c r="K9" s="1" t="s">
        <v>84</v>
      </c>
      <c r="L9" s="1" t="s">
        <v>85</v>
      </c>
      <c r="M9" s="1" t="s">
        <v>86</v>
      </c>
      <c r="N9" s="1" t="s">
        <v>89</v>
      </c>
      <c r="O9" s="1" t="s">
        <v>34</v>
      </c>
      <c r="P9" s="2"/>
      <c r="Q9" s="1" t="s">
        <v>90</v>
      </c>
      <c r="R9" s="1" t="s">
        <v>91</v>
      </c>
      <c r="S9" s="1" t="s">
        <v>92</v>
      </c>
      <c r="T9" s="1" t="s">
        <v>104</v>
      </c>
      <c r="U9" s="1" t="s">
        <v>105</v>
      </c>
      <c r="V9" s="1" t="s">
        <v>36</v>
      </c>
      <c r="W9" s="1"/>
      <c r="X9" s="27" t="s">
        <v>111</v>
      </c>
      <c r="Y9" s="27" t="s">
        <v>112</v>
      </c>
      <c r="Z9" s="1"/>
      <c r="AA9" s="28" t="s">
        <v>23</v>
      </c>
      <c r="AB9" s="29" t="s">
        <v>35</v>
      </c>
      <c r="AC9" s="1">
        <v>350</v>
      </c>
      <c r="AD9" s="1">
        <v>500</v>
      </c>
      <c r="AE9" s="1">
        <v>0</v>
      </c>
      <c r="AF9" s="1">
        <v>0</v>
      </c>
      <c r="AG9" s="19">
        <f t="shared" ref="AG9:AG16" si="0">SUM(AC9:AF9)</f>
        <v>850</v>
      </c>
      <c r="AH9" s="19">
        <f>AG9/1000</f>
        <v>0.85</v>
      </c>
      <c r="AI9" s="2">
        <v>12</v>
      </c>
      <c r="AJ9" s="2">
        <f>F1</f>
        <v>0</v>
      </c>
      <c r="AK9" s="3">
        <f>AH9*AJ9</f>
        <v>0</v>
      </c>
      <c r="AL9" s="28">
        <v>5.8</v>
      </c>
      <c r="AM9" s="3">
        <f t="shared" ref="AM9:AM16" si="1">AI9*AL9</f>
        <v>69.599999999999994</v>
      </c>
      <c r="AN9" s="1">
        <v>0.08</v>
      </c>
      <c r="AO9" s="3">
        <f>AN9*AI9*AB9</f>
        <v>6.72</v>
      </c>
      <c r="AP9" s="28">
        <v>7.48</v>
      </c>
      <c r="AQ9" s="3">
        <f>AP9*AI9*AB9</f>
        <v>628.32000000000005</v>
      </c>
      <c r="AR9" s="1">
        <v>0</v>
      </c>
      <c r="AS9" s="20">
        <f>AR9*AG9</f>
        <v>0</v>
      </c>
      <c r="AT9" s="1">
        <v>2.4199999999999999E-2</v>
      </c>
      <c r="AU9" s="3">
        <f t="shared" ref="AU9:AU16" si="2">AT9*AG9</f>
        <v>20.57</v>
      </c>
      <c r="AV9" s="1">
        <f>4.96/1000</f>
        <v>4.96E-3</v>
      </c>
      <c r="AW9" s="24">
        <f t="shared" ref="AW9:AW16" si="3">AV9*AG9</f>
        <v>4.2160000000000002</v>
      </c>
      <c r="AX9" s="1">
        <v>5.72</v>
      </c>
      <c r="AY9" s="2">
        <v>12</v>
      </c>
      <c r="AZ9" s="3">
        <f>AX9*AY9</f>
        <v>68.64</v>
      </c>
      <c r="BA9" s="28">
        <v>0.4854</v>
      </c>
      <c r="BB9" s="3">
        <f t="shared" ref="BB9:BB16" si="4">BA9*AC9</f>
        <v>169.89</v>
      </c>
      <c r="BC9" s="28">
        <v>0.1416</v>
      </c>
      <c r="BD9" s="3">
        <f t="shared" ref="BD9:BD16" si="5">BC9*AD9</f>
        <v>70.8</v>
      </c>
      <c r="BE9" s="1">
        <v>0</v>
      </c>
      <c r="BF9" s="3">
        <f t="shared" ref="BF9:BF16" si="6">BE9*AE9</f>
        <v>0</v>
      </c>
      <c r="BG9" s="23">
        <f t="shared" ref="BG9:BG16" si="7">BF9+BD9+BB9+AZ9+AW9+AU9+AS9+AQ9+AO9+AM9</f>
        <v>1038.7560000000001</v>
      </c>
      <c r="BH9" s="23">
        <f t="shared" ref="BH9:BH16" si="8">AK9</f>
        <v>0</v>
      </c>
      <c r="BI9" s="23">
        <f t="shared" ref="BI9:BI16" si="9">BG9+BH9</f>
        <v>1038.7560000000001</v>
      </c>
      <c r="BJ9" s="23">
        <f>BI9*0.23</f>
        <v>238.91388000000003</v>
      </c>
      <c r="BK9" s="23">
        <f t="shared" ref="BK9:BK16" si="10">BI9+BJ9</f>
        <v>1277.6698800000001</v>
      </c>
    </row>
    <row r="10" spans="1:63" s="21" customFormat="1" ht="13.15" customHeight="1">
      <c r="A10" s="19">
        <v>2</v>
      </c>
      <c r="B10" s="1" t="s">
        <v>82</v>
      </c>
      <c r="C10" s="1" t="s">
        <v>83</v>
      </c>
      <c r="D10" s="1" t="s">
        <v>84</v>
      </c>
      <c r="E10" s="1" t="s">
        <v>85</v>
      </c>
      <c r="F10" s="1" t="s">
        <v>86</v>
      </c>
      <c r="G10" s="2" t="s">
        <v>87</v>
      </c>
      <c r="H10" s="2">
        <v>3</v>
      </c>
      <c r="I10" s="1"/>
      <c r="J10" s="1" t="s">
        <v>88</v>
      </c>
      <c r="K10" s="1" t="s">
        <v>84</v>
      </c>
      <c r="L10" s="1" t="s">
        <v>85</v>
      </c>
      <c r="M10" s="1" t="s">
        <v>86</v>
      </c>
      <c r="N10" s="1" t="s">
        <v>89</v>
      </c>
      <c r="O10" s="1" t="s">
        <v>34</v>
      </c>
      <c r="P10" s="2"/>
      <c r="Q10" s="1" t="s">
        <v>93</v>
      </c>
      <c r="R10" s="1" t="s">
        <v>94</v>
      </c>
      <c r="S10" s="1" t="s">
        <v>95</v>
      </c>
      <c r="T10" s="1" t="s">
        <v>95</v>
      </c>
      <c r="U10" s="1" t="s">
        <v>106</v>
      </c>
      <c r="V10" s="1" t="s">
        <v>21</v>
      </c>
      <c r="W10" s="1"/>
      <c r="X10" s="27" t="s">
        <v>113</v>
      </c>
      <c r="Y10" s="27" t="s">
        <v>114</v>
      </c>
      <c r="Z10" s="1"/>
      <c r="AA10" s="1" t="str">
        <f>AA$9</f>
        <v>C12a</v>
      </c>
      <c r="AB10" s="29" t="s">
        <v>31</v>
      </c>
      <c r="AC10" s="1">
        <v>250</v>
      </c>
      <c r="AD10" s="1">
        <v>350</v>
      </c>
      <c r="AE10" s="1">
        <v>0</v>
      </c>
      <c r="AF10" s="1">
        <v>0</v>
      </c>
      <c r="AG10" s="19">
        <f t="shared" si="0"/>
        <v>600</v>
      </c>
      <c r="AH10" s="19">
        <f t="shared" ref="AH10:AH16" si="11">AG10/1000</f>
        <v>0.6</v>
      </c>
      <c r="AI10" s="2">
        <v>12</v>
      </c>
      <c r="AJ10" s="2">
        <f>AJ9</f>
        <v>0</v>
      </c>
      <c r="AK10" s="3">
        <f t="shared" ref="AK10:AK16" si="12">AH10*AJ10</f>
        <v>0</v>
      </c>
      <c r="AL10" s="1">
        <f>AL$9</f>
        <v>5.8</v>
      </c>
      <c r="AM10" s="3">
        <f t="shared" si="1"/>
        <v>69.599999999999994</v>
      </c>
      <c r="AN10" s="1">
        <v>0.08</v>
      </c>
      <c r="AO10" s="3">
        <f t="shared" ref="AO10:AO16" si="13">AN10*AI10*AB10</f>
        <v>4.8</v>
      </c>
      <c r="AP10" s="1">
        <f>AP$9</f>
        <v>7.48</v>
      </c>
      <c r="AQ10" s="3">
        <f t="shared" ref="AQ10:AQ16" si="14">AP10*AI10*AB10</f>
        <v>448.8</v>
      </c>
      <c r="AR10" s="1">
        <v>0</v>
      </c>
      <c r="AS10" s="20">
        <f t="shared" ref="AS10:AS16" si="15">AR10*AG10</f>
        <v>0</v>
      </c>
      <c r="AT10" s="1">
        <v>2.4199999999999999E-2</v>
      </c>
      <c r="AU10" s="3">
        <f t="shared" si="2"/>
        <v>14.52</v>
      </c>
      <c r="AV10" s="1">
        <f t="shared" ref="AV10:AV12" si="16">4.96/1000</f>
        <v>4.96E-3</v>
      </c>
      <c r="AW10" s="24">
        <f t="shared" si="3"/>
        <v>2.976</v>
      </c>
      <c r="AX10" s="1">
        <v>5.72</v>
      </c>
      <c r="AY10" s="2">
        <v>12</v>
      </c>
      <c r="AZ10" s="3">
        <f>AX10*AY10</f>
        <v>68.64</v>
      </c>
      <c r="BA10" s="1">
        <f>BA$9</f>
        <v>0.4854</v>
      </c>
      <c r="BB10" s="3">
        <f t="shared" si="4"/>
        <v>121.35</v>
      </c>
      <c r="BC10" s="1">
        <f>BC$9</f>
        <v>0.1416</v>
      </c>
      <c r="BD10" s="3">
        <f t="shared" si="5"/>
        <v>49.56</v>
      </c>
      <c r="BE10" s="1">
        <v>0</v>
      </c>
      <c r="BF10" s="3">
        <f t="shared" si="6"/>
        <v>0</v>
      </c>
      <c r="BG10" s="23">
        <f t="shared" si="7"/>
        <v>780.24599999999998</v>
      </c>
      <c r="BH10" s="23">
        <f t="shared" si="8"/>
        <v>0</v>
      </c>
      <c r="BI10" s="23">
        <f t="shared" si="9"/>
        <v>780.24599999999998</v>
      </c>
      <c r="BJ10" s="23">
        <f t="shared" ref="BJ10:BJ16" si="17">BI10*0.23</f>
        <v>179.45658</v>
      </c>
      <c r="BK10" s="23">
        <f t="shared" si="10"/>
        <v>959.70258000000001</v>
      </c>
    </row>
    <row r="11" spans="1:63" s="21" customFormat="1" ht="13.15" customHeight="1">
      <c r="A11" s="19">
        <v>3</v>
      </c>
      <c r="B11" s="1" t="s">
        <v>82</v>
      </c>
      <c r="C11" s="1" t="s">
        <v>83</v>
      </c>
      <c r="D11" s="1" t="s">
        <v>84</v>
      </c>
      <c r="E11" s="1" t="s">
        <v>85</v>
      </c>
      <c r="F11" s="1" t="s">
        <v>86</v>
      </c>
      <c r="G11" s="2" t="s">
        <v>87</v>
      </c>
      <c r="H11" s="2">
        <v>3</v>
      </c>
      <c r="I11" s="1"/>
      <c r="J11" s="1" t="s">
        <v>88</v>
      </c>
      <c r="K11" s="1" t="s">
        <v>84</v>
      </c>
      <c r="L11" s="1" t="s">
        <v>85</v>
      </c>
      <c r="M11" s="1" t="s">
        <v>86</v>
      </c>
      <c r="N11" s="1" t="s">
        <v>89</v>
      </c>
      <c r="O11" s="1" t="s">
        <v>34</v>
      </c>
      <c r="P11" s="2"/>
      <c r="Q11" s="1" t="s">
        <v>96</v>
      </c>
      <c r="R11" s="1" t="s">
        <v>84</v>
      </c>
      <c r="S11" s="1" t="s">
        <v>85</v>
      </c>
      <c r="T11" s="1" t="s">
        <v>86</v>
      </c>
      <c r="U11" s="1" t="s">
        <v>87</v>
      </c>
      <c r="V11" s="1" t="s">
        <v>34</v>
      </c>
      <c r="W11" s="1"/>
      <c r="X11" s="27" t="s">
        <v>115</v>
      </c>
      <c r="Y11" s="27" t="s">
        <v>116</v>
      </c>
      <c r="Z11" s="1"/>
      <c r="AA11" s="28" t="s">
        <v>41</v>
      </c>
      <c r="AB11" s="29" t="s">
        <v>74</v>
      </c>
      <c r="AC11" s="1">
        <v>20500</v>
      </c>
      <c r="AD11" s="1">
        <v>56200</v>
      </c>
      <c r="AE11" s="1">
        <v>0</v>
      </c>
      <c r="AF11" s="1">
        <v>0</v>
      </c>
      <c r="AG11" s="19">
        <f t="shared" si="0"/>
        <v>76700</v>
      </c>
      <c r="AH11" s="19">
        <f t="shared" si="11"/>
        <v>76.7</v>
      </c>
      <c r="AI11" s="2">
        <v>12</v>
      </c>
      <c r="AJ11" s="2">
        <f t="shared" ref="AJ11:AJ16" si="18">AJ10</f>
        <v>0</v>
      </c>
      <c r="AK11" s="3">
        <f t="shared" si="12"/>
        <v>0</v>
      </c>
      <c r="AL11" s="28">
        <v>7.25</v>
      </c>
      <c r="AM11" s="3">
        <f t="shared" si="1"/>
        <v>87</v>
      </c>
      <c r="AN11" s="1">
        <v>0.08</v>
      </c>
      <c r="AO11" s="3">
        <f t="shared" si="13"/>
        <v>76.8</v>
      </c>
      <c r="AP11" s="28">
        <v>32.479999999999997</v>
      </c>
      <c r="AQ11" s="3">
        <f t="shared" si="14"/>
        <v>31180.799999999999</v>
      </c>
      <c r="AR11" s="1">
        <v>0</v>
      </c>
      <c r="AS11" s="20">
        <f t="shared" si="15"/>
        <v>0</v>
      </c>
      <c r="AT11" s="1">
        <v>2.4199999999999999E-2</v>
      </c>
      <c r="AU11" s="3">
        <f t="shared" si="2"/>
        <v>1856.1399999999999</v>
      </c>
      <c r="AV11" s="1">
        <f t="shared" si="16"/>
        <v>4.96E-3</v>
      </c>
      <c r="AW11" s="24">
        <f t="shared" si="3"/>
        <v>380.43200000000002</v>
      </c>
      <c r="AX11" s="1">
        <v>0.1024</v>
      </c>
      <c r="AY11" s="2">
        <v>0.8</v>
      </c>
      <c r="AZ11" s="3">
        <f>AY11*AX11*AG11</f>
        <v>6283.2640000000001</v>
      </c>
      <c r="BA11" s="28">
        <v>0.3266</v>
      </c>
      <c r="BB11" s="3">
        <f t="shared" si="4"/>
        <v>6695.3</v>
      </c>
      <c r="BC11" s="28">
        <v>0.22270000000000001</v>
      </c>
      <c r="BD11" s="3">
        <f t="shared" si="5"/>
        <v>12515.74</v>
      </c>
      <c r="BE11" s="1">
        <v>0</v>
      </c>
      <c r="BF11" s="3">
        <f t="shared" si="6"/>
        <v>0</v>
      </c>
      <c r="BG11" s="23">
        <f t="shared" si="7"/>
        <v>59075.476000000002</v>
      </c>
      <c r="BH11" s="23">
        <f t="shared" si="8"/>
        <v>0</v>
      </c>
      <c r="BI11" s="23">
        <f t="shared" si="9"/>
        <v>59075.476000000002</v>
      </c>
      <c r="BJ11" s="23">
        <f t="shared" si="17"/>
        <v>13587.359480000001</v>
      </c>
      <c r="BK11" s="23">
        <f t="shared" si="10"/>
        <v>72662.835480000009</v>
      </c>
    </row>
    <row r="12" spans="1:63" s="21" customFormat="1" ht="13.15" customHeight="1">
      <c r="A12" s="19">
        <v>4</v>
      </c>
      <c r="B12" s="1" t="s">
        <v>82</v>
      </c>
      <c r="C12" s="1" t="s">
        <v>83</v>
      </c>
      <c r="D12" s="1" t="s">
        <v>84</v>
      </c>
      <c r="E12" s="1" t="s">
        <v>85</v>
      </c>
      <c r="F12" s="1" t="s">
        <v>86</v>
      </c>
      <c r="G12" s="2" t="s">
        <v>87</v>
      </c>
      <c r="H12" s="2">
        <v>3</v>
      </c>
      <c r="I12" s="1"/>
      <c r="J12" s="1" t="s">
        <v>88</v>
      </c>
      <c r="K12" s="1" t="s">
        <v>84</v>
      </c>
      <c r="L12" s="1" t="s">
        <v>85</v>
      </c>
      <c r="M12" s="1" t="s">
        <v>86</v>
      </c>
      <c r="N12" s="1" t="s">
        <v>89</v>
      </c>
      <c r="O12" s="1" t="s">
        <v>34</v>
      </c>
      <c r="P12" s="2"/>
      <c r="Q12" s="1" t="s">
        <v>97</v>
      </c>
      <c r="R12" s="1" t="s">
        <v>84</v>
      </c>
      <c r="S12" s="1" t="s">
        <v>85</v>
      </c>
      <c r="T12" s="1" t="s">
        <v>86</v>
      </c>
      <c r="U12" s="1" t="s">
        <v>87</v>
      </c>
      <c r="V12" s="1" t="s">
        <v>32</v>
      </c>
      <c r="W12" s="1"/>
      <c r="X12" s="27" t="s">
        <v>117</v>
      </c>
      <c r="Y12" s="27" t="s">
        <v>118</v>
      </c>
      <c r="Z12" s="1"/>
      <c r="AA12" s="1" t="str">
        <f t="shared" ref="AA12:AA15" si="19">AA$9</f>
        <v>C12a</v>
      </c>
      <c r="AB12" s="29" t="s">
        <v>39</v>
      </c>
      <c r="AC12" s="1">
        <v>200</v>
      </c>
      <c r="AD12" s="1">
        <v>480</v>
      </c>
      <c r="AE12" s="1">
        <v>0</v>
      </c>
      <c r="AF12" s="1">
        <v>0</v>
      </c>
      <c r="AG12" s="19">
        <f t="shared" si="0"/>
        <v>680</v>
      </c>
      <c r="AH12" s="19">
        <f t="shared" si="11"/>
        <v>0.68</v>
      </c>
      <c r="AI12" s="2">
        <v>12</v>
      </c>
      <c r="AJ12" s="2">
        <f t="shared" si="18"/>
        <v>0</v>
      </c>
      <c r="AK12" s="3">
        <f t="shared" si="12"/>
        <v>0</v>
      </c>
      <c r="AL12" s="1">
        <f t="shared" ref="AL12:AL15" si="20">AL$9</f>
        <v>5.8</v>
      </c>
      <c r="AM12" s="3">
        <f t="shared" si="1"/>
        <v>69.599999999999994</v>
      </c>
      <c r="AN12" s="1">
        <v>0.08</v>
      </c>
      <c r="AO12" s="3">
        <f t="shared" si="13"/>
        <v>22.08</v>
      </c>
      <c r="AP12" s="1">
        <f t="shared" ref="AP12:AP15" si="21">AP$9</f>
        <v>7.48</v>
      </c>
      <c r="AQ12" s="3">
        <f t="shared" si="14"/>
        <v>2064.48</v>
      </c>
      <c r="AR12" s="1">
        <v>0</v>
      </c>
      <c r="AS12" s="20">
        <f t="shared" si="15"/>
        <v>0</v>
      </c>
      <c r="AT12" s="1">
        <v>2.4199999999999999E-2</v>
      </c>
      <c r="AU12" s="3">
        <f t="shared" si="2"/>
        <v>16.456</v>
      </c>
      <c r="AV12" s="1">
        <f t="shared" si="16"/>
        <v>4.96E-3</v>
      </c>
      <c r="AW12" s="24">
        <f t="shared" si="3"/>
        <v>3.3727999999999998</v>
      </c>
      <c r="AX12" s="1">
        <v>0.1024</v>
      </c>
      <c r="AY12" s="2">
        <v>0.8</v>
      </c>
      <c r="AZ12" s="3">
        <f t="shared" ref="AZ12:AZ14" si="22">AY12*AX12*AG12</f>
        <v>55.705600000000004</v>
      </c>
      <c r="BA12" s="1">
        <f t="shared" ref="BA12:BA15" si="23">BA$9</f>
        <v>0.4854</v>
      </c>
      <c r="BB12" s="3">
        <f t="shared" si="4"/>
        <v>97.08</v>
      </c>
      <c r="BC12" s="1">
        <f t="shared" ref="BC12:BC15" si="24">BC$9</f>
        <v>0.1416</v>
      </c>
      <c r="BD12" s="3">
        <f t="shared" si="5"/>
        <v>67.968000000000004</v>
      </c>
      <c r="BE12" s="1">
        <v>0</v>
      </c>
      <c r="BF12" s="3">
        <f t="shared" si="6"/>
        <v>0</v>
      </c>
      <c r="BG12" s="23">
        <f t="shared" si="7"/>
        <v>2396.7423999999996</v>
      </c>
      <c r="BH12" s="23">
        <f t="shared" si="8"/>
        <v>0</v>
      </c>
      <c r="BI12" s="23">
        <f t="shared" si="9"/>
        <v>2396.7423999999996</v>
      </c>
      <c r="BJ12" s="23">
        <f t="shared" si="17"/>
        <v>551.25075199999992</v>
      </c>
      <c r="BK12" s="23">
        <f t="shared" si="10"/>
        <v>2947.9931519999996</v>
      </c>
    </row>
    <row r="13" spans="1:63" s="21" customFormat="1" ht="13.15" customHeight="1">
      <c r="A13" s="19">
        <v>5</v>
      </c>
      <c r="B13" s="1" t="s">
        <v>82</v>
      </c>
      <c r="C13" s="1" t="s">
        <v>83</v>
      </c>
      <c r="D13" s="1" t="s">
        <v>84</v>
      </c>
      <c r="E13" s="1" t="s">
        <v>85</v>
      </c>
      <c r="F13" s="1" t="s">
        <v>86</v>
      </c>
      <c r="G13" s="2" t="s">
        <v>87</v>
      </c>
      <c r="H13" s="2">
        <v>3</v>
      </c>
      <c r="I13" s="1"/>
      <c r="J13" s="1" t="s">
        <v>88</v>
      </c>
      <c r="K13" s="1" t="s">
        <v>84</v>
      </c>
      <c r="L13" s="1" t="s">
        <v>85</v>
      </c>
      <c r="M13" s="1" t="s">
        <v>86</v>
      </c>
      <c r="N13" s="1" t="s">
        <v>89</v>
      </c>
      <c r="O13" s="1" t="s">
        <v>34</v>
      </c>
      <c r="P13" s="2"/>
      <c r="Q13" s="1" t="s">
        <v>98</v>
      </c>
      <c r="R13" s="1" t="s">
        <v>84</v>
      </c>
      <c r="S13" s="1" t="s">
        <v>85</v>
      </c>
      <c r="T13" s="1" t="s">
        <v>86</v>
      </c>
      <c r="U13" s="1" t="s">
        <v>87</v>
      </c>
      <c r="V13" s="1" t="s">
        <v>107</v>
      </c>
      <c r="W13" s="1"/>
      <c r="X13" s="27" t="s">
        <v>119</v>
      </c>
      <c r="Y13" s="27" t="s">
        <v>120</v>
      </c>
      <c r="Z13" s="1"/>
      <c r="AA13" s="1" t="str">
        <f t="shared" si="19"/>
        <v>C12a</v>
      </c>
      <c r="AB13" s="29" t="s">
        <v>33</v>
      </c>
      <c r="AC13" s="1">
        <v>460</v>
      </c>
      <c r="AD13" s="1">
        <v>1700</v>
      </c>
      <c r="AE13" s="1">
        <v>0</v>
      </c>
      <c r="AF13" s="1">
        <v>0</v>
      </c>
      <c r="AG13" s="19">
        <f t="shared" si="0"/>
        <v>2160</v>
      </c>
      <c r="AH13" s="19">
        <f t="shared" si="11"/>
        <v>2.16</v>
      </c>
      <c r="AI13" s="2">
        <v>12</v>
      </c>
      <c r="AJ13" s="2">
        <f t="shared" si="18"/>
        <v>0</v>
      </c>
      <c r="AK13" s="3">
        <f t="shared" si="12"/>
        <v>0</v>
      </c>
      <c r="AL13" s="1">
        <f t="shared" si="20"/>
        <v>5.8</v>
      </c>
      <c r="AM13" s="3">
        <f t="shared" si="1"/>
        <v>69.599999999999994</v>
      </c>
      <c r="AN13" s="1">
        <f>AN$12</f>
        <v>0.08</v>
      </c>
      <c r="AO13" s="3">
        <f t="shared" si="13"/>
        <v>31.68</v>
      </c>
      <c r="AP13" s="1">
        <f t="shared" si="21"/>
        <v>7.48</v>
      </c>
      <c r="AQ13" s="3">
        <f t="shared" si="14"/>
        <v>2962.0800000000004</v>
      </c>
      <c r="AR13" s="1">
        <f>AR$12</f>
        <v>0</v>
      </c>
      <c r="AS13" s="20">
        <f t="shared" si="15"/>
        <v>0</v>
      </c>
      <c r="AT13" s="1">
        <f>AT$12</f>
        <v>2.4199999999999999E-2</v>
      </c>
      <c r="AU13" s="3">
        <f t="shared" si="2"/>
        <v>52.271999999999998</v>
      </c>
      <c r="AV13" s="1">
        <f>AV$12</f>
        <v>4.96E-3</v>
      </c>
      <c r="AW13" s="24">
        <f t="shared" si="3"/>
        <v>10.7136</v>
      </c>
      <c r="AX13" s="1">
        <v>0.1024</v>
      </c>
      <c r="AY13" s="2">
        <v>0.8</v>
      </c>
      <c r="AZ13" s="3">
        <f t="shared" si="22"/>
        <v>176.94720000000001</v>
      </c>
      <c r="BA13" s="1">
        <f t="shared" si="23"/>
        <v>0.4854</v>
      </c>
      <c r="BB13" s="3">
        <f t="shared" si="4"/>
        <v>223.28399999999999</v>
      </c>
      <c r="BC13" s="1">
        <f t="shared" si="24"/>
        <v>0.1416</v>
      </c>
      <c r="BD13" s="3">
        <f t="shared" si="5"/>
        <v>240.72</v>
      </c>
      <c r="BE13" s="1">
        <f>BE$12</f>
        <v>0</v>
      </c>
      <c r="BF13" s="3">
        <f t="shared" si="6"/>
        <v>0</v>
      </c>
      <c r="BG13" s="23">
        <f t="shared" si="7"/>
        <v>3767.2968000000001</v>
      </c>
      <c r="BH13" s="23">
        <f t="shared" si="8"/>
        <v>0</v>
      </c>
      <c r="BI13" s="23">
        <f t="shared" si="9"/>
        <v>3767.2968000000001</v>
      </c>
      <c r="BJ13" s="23">
        <f t="shared" si="17"/>
        <v>866.47826400000008</v>
      </c>
      <c r="BK13" s="23">
        <f t="shared" si="10"/>
        <v>4633.7750640000004</v>
      </c>
    </row>
    <row r="14" spans="1:63" s="21" customFormat="1" ht="13.15" customHeight="1">
      <c r="A14" s="19">
        <v>6</v>
      </c>
      <c r="B14" s="1" t="s">
        <v>82</v>
      </c>
      <c r="C14" s="1" t="s">
        <v>83</v>
      </c>
      <c r="D14" s="1" t="s">
        <v>84</v>
      </c>
      <c r="E14" s="1" t="s">
        <v>85</v>
      </c>
      <c r="F14" s="1" t="s">
        <v>86</v>
      </c>
      <c r="G14" s="2" t="s">
        <v>87</v>
      </c>
      <c r="H14" s="2">
        <v>3</v>
      </c>
      <c r="I14" s="1"/>
      <c r="J14" s="1" t="s">
        <v>88</v>
      </c>
      <c r="K14" s="1" t="s">
        <v>84</v>
      </c>
      <c r="L14" s="1" t="s">
        <v>85</v>
      </c>
      <c r="M14" s="1" t="s">
        <v>86</v>
      </c>
      <c r="N14" s="1" t="s">
        <v>89</v>
      </c>
      <c r="O14" s="1" t="s">
        <v>34</v>
      </c>
      <c r="P14" s="19"/>
      <c r="Q14" s="1" t="s">
        <v>99</v>
      </c>
      <c r="R14" s="1" t="s">
        <v>84</v>
      </c>
      <c r="S14" s="1" t="s">
        <v>85</v>
      </c>
      <c r="T14" s="1" t="s">
        <v>86</v>
      </c>
      <c r="U14" s="1" t="s">
        <v>108</v>
      </c>
      <c r="V14" s="1" t="s">
        <v>73</v>
      </c>
      <c r="W14" s="1"/>
      <c r="X14" s="27" t="s">
        <v>121</v>
      </c>
      <c r="Y14" s="27" t="s">
        <v>122</v>
      </c>
      <c r="Z14" s="1"/>
      <c r="AA14" s="1" t="str">
        <f t="shared" si="19"/>
        <v>C12a</v>
      </c>
      <c r="AB14" s="29" t="s">
        <v>40</v>
      </c>
      <c r="AC14" s="1">
        <v>5000</v>
      </c>
      <c r="AD14" s="1">
        <v>12500</v>
      </c>
      <c r="AE14" s="1">
        <v>0</v>
      </c>
      <c r="AF14" s="1">
        <v>0</v>
      </c>
      <c r="AG14" s="19">
        <f t="shared" si="0"/>
        <v>17500</v>
      </c>
      <c r="AH14" s="19">
        <f t="shared" si="11"/>
        <v>17.5</v>
      </c>
      <c r="AI14" s="2">
        <v>12</v>
      </c>
      <c r="AJ14" s="2">
        <f t="shared" si="18"/>
        <v>0</v>
      </c>
      <c r="AK14" s="3">
        <f t="shared" si="12"/>
        <v>0</v>
      </c>
      <c r="AL14" s="1">
        <f t="shared" si="20"/>
        <v>5.8</v>
      </c>
      <c r="AM14" s="3">
        <f t="shared" si="1"/>
        <v>69.599999999999994</v>
      </c>
      <c r="AN14" s="1">
        <f>AN$12</f>
        <v>0.08</v>
      </c>
      <c r="AO14" s="3">
        <f t="shared" si="13"/>
        <v>24.96</v>
      </c>
      <c r="AP14" s="1">
        <f t="shared" si="21"/>
        <v>7.48</v>
      </c>
      <c r="AQ14" s="3">
        <f t="shared" si="14"/>
        <v>2333.7600000000002</v>
      </c>
      <c r="AR14" s="1">
        <f>AR$12</f>
        <v>0</v>
      </c>
      <c r="AS14" s="20">
        <f t="shared" si="15"/>
        <v>0</v>
      </c>
      <c r="AT14" s="1">
        <f>AT$12</f>
        <v>2.4199999999999999E-2</v>
      </c>
      <c r="AU14" s="3">
        <f t="shared" si="2"/>
        <v>423.5</v>
      </c>
      <c r="AV14" s="1">
        <f>AV$12</f>
        <v>4.96E-3</v>
      </c>
      <c r="AW14" s="24">
        <f t="shared" si="3"/>
        <v>86.8</v>
      </c>
      <c r="AX14" s="1">
        <v>0.1024</v>
      </c>
      <c r="AY14" s="2">
        <v>0.8</v>
      </c>
      <c r="AZ14" s="3">
        <f t="shared" si="22"/>
        <v>1433.6000000000001</v>
      </c>
      <c r="BA14" s="1">
        <f t="shared" si="23"/>
        <v>0.4854</v>
      </c>
      <c r="BB14" s="3">
        <f t="shared" si="4"/>
        <v>2427</v>
      </c>
      <c r="BC14" s="1">
        <f t="shared" si="24"/>
        <v>0.1416</v>
      </c>
      <c r="BD14" s="3">
        <f t="shared" si="5"/>
        <v>1770</v>
      </c>
      <c r="BE14" s="1">
        <f t="shared" ref="BE14:BE16" si="25">BE$12</f>
        <v>0</v>
      </c>
      <c r="BF14" s="3">
        <f t="shared" si="6"/>
        <v>0</v>
      </c>
      <c r="BG14" s="23">
        <f t="shared" si="7"/>
        <v>8569.2199999999993</v>
      </c>
      <c r="BH14" s="23">
        <f t="shared" si="8"/>
        <v>0</v>
      </c>
      <c r="BI14" s="23">
        <f t="shared" si="9"/>
        <v>8569.2199999999993</v>
      </c>
      <c r="BJ14" s="23">
        <f t="shared" si="17"/>
        <v>1970.9205999999999</v>
      </c>
      <c r="BK14" s="23">
        <f t="shared" si="10"/>
        <v>10540.140599999999</v>
      </c>
    </row>
    <row r="15" spans="1:63" s="21" customFormat="1" ht="13.15" customHeight="1">
      <c r="A15" s="19">
        <v>7</v>
      </c>
      <c r="B15" s="1" t="s">
        <v>82</v>
      </c>
      <c r="C15" s="1" t="s">
        <v>83</v>
      </c>
      <c r="D15" s="1" t="s">
        <v>84</v>
      </c>
      <c r="E15" s="1" t="s">
        <v>85</v>
      </c>
      <c r="F15" s="1" t="s">
        <v>86</v>
      </c>
      <c r="G15" s="2" t="s">
        <v>87</v>
      </c>
      <c r="H15" s="2">
        <v>3</v>
      </c>
      <c r="I15" s="1"/>
      <c r="J15" s="1" t="s">
        <v>88</v>
      </c>
      <c r="K15" s="1" t="s">
        <v>84</v>
      </c>
      <c r="L15" s="1" t="s">
        <v>85</v>
      </c>
      <c r="M15" s="1" t="s">
        <v>86</v>
      </c>
      <c r="N15" s="1" t="s">
        <v>89</v>
      </c>
      <c r="O15" s="1" t="s">
        <v>34</v>
      </c>
      <c r="P15" s="19"/>
      <c r="Q15" s="1" t="s">
        <v>100</v>
      </c>
      <c r="R15" s="1" t="s">
        <v>84</v>
      </c>
      <c r="S15" s="1" t="s">
        <v>85</v>
      </c>
      <c r="T15" s="1" t="s">
        <v>86</v>
      </c>
      <c r="U15" s="1" t="s">
        <v>109</v>
      </c>
      <c r="V15" s="1" t="s">
        <v>38</v>
      </c>
      <c r="W15" s="1"/>
      <c r="X15" s="27" t="s">
        <v>123</v>
      </c>
      <c r="Y15" s="27" t="s">
        <v>124</v>
      </c>
      <c r="Z15" s="1"/>
      <c r="AA15" s="1" t="str">
        <f t="shared" si="19"/>
        <v>C12a</v>
      </c>
      <c r="AB15" s="29" t="s">
        <v>37</v>
      </c>
      <c r="AC15" s="1">
        <v>550</v>
      </c>
      <c r="AD15" s="1">
        <v>1200</v>
      </c>
      <c r="AE15" s="1">
        <v>0</v>
      </c>
      <c r="AF15" s="1">
        <v>0</v>
      </c>
      <c r="AG15" s="19">
        <f t="shared" si="0"/>
        <v>1750</v>
      </c>
      <c r="AH15" s="19">
        <f t="shared" si="11"/>
        <v>1.75</v>
      </c>
      <c r="AI15" s="2">
        <v>12</v>
      </c>
      <c r="AJ15" s="2">
        <f t="shared" si="18"/>
        <v>0</v>
      </c>
      <c r="AK15" s="3">
        <f t="shared" si="12"/>
        <v>0</v>
      </c>
      <c r="AL15" s="1">
        <f t="shared" si="20"/>
        <v>5.8</v>
      </c>
      <c r="AM15" s="3">
        <f t="shared" si="1"/>
        <v>69.599999999999994</v>
      </c>
      <c r="AN15" s="1">
        <f>AN$12</f>
        <v>0.08</v>
      </c>
      <c r="AO15" s="3">
        <f t="shared" si="13"/>
        <v>15.36</v>
      </c>
      <c r="AP15" s="1">
        <f t="shared" si="21"/>
        <v>7.48</v>
      </c>
      <c r="AQ15" s="3">
        <f t="shared" si="14"/>
        <v>1436.16</v>
      </c>
      <c r="AR15" s="1">
        <f>AR$12</f>
        <v>0</v>
      </c>
      <c r="AS15" s="20">
        <f t="shared" si="15"/>
        <v>0</v>
      </c>
      <c r="AT15" s="1">
        <f>AT$12</f>
        <v>2.4199999999999999E-2</v>
      </c>
      <c r="AU15" s="3">
        <f t="shared" si="2"/>
        <v>42.35</v>
      </c>
      <c r="AV15" s="1">
        <f>AV$12</f>
        <v>4.96E-3</v>
      </c>
      <c r="AW15" s="24">
        <f t="shared" si="3"/>
        <v>8.68</v>
      </c>
      <c r="AX15" s="1">
        <v>9.5399999999999991</v>
      </c>
      <c r="AY15" s="2">
        <v>12</v>
      </c>
      <c r="AZ15" s="3">
        <f>AX15*AY15</f>
        <v>114.47999999999999</v>
      </c>
      <c r="BA15" s="1">
        <f t="shared" si="23"/>
        <v>0.4854</v>
      </c>
      <c r="BB15" s="3">
        <f t="shared" si="4"/>
        <v>266.97000000000003</v>
      </c>
      <c r="BC15" s="1">
        <f t="shared" si="24"/>
        <v>0.1416</v>
      </c>
      <c r="BD15" s="3">
        <f t="shared" si="5"/>
        <v>169.92000000000002</v>
      </c>
      <c r="BE15" s="1">
        <f t="shared" si="25"/>
        <v>0</v>
      </c>
      <c r="BF15" s="3">
        <f t="shared" si="6"/>
        <v>0</v>
      </c>
      <c r="BG15" s="23">
        <f t="shared" si="7"/>
        <v>2123.52</v>
      </c>
      <c r="BH15" s="23">
        <f t="shared" si="8"/>
        <v>0</v>
      </c>
      <c r="BI15" s="23">
        <f t="shared" si="9"/>
        <v>2123.52</v>
      </c>
      <c r="BJ15" s="23">
        <f t="shared" si="17"/>
        <v>488.40960000000001</v>
      </c>
      <c r="BK15" s="23">
        <f t="shared" si="10"/>
        <v>2611.9295999999999</v>
      </c>
    </row>
    <row r="16" spans="1:63" s="21" customFormat="1" ht="13.15" customHeight="1">
      <c r="A16" s="19">
        <v>8</v>
      </c>
      <c r="B16" s="1" t="s">
        <v>82</v>
      </c>
      <c r="C16" s="1" t="s">
        <v>83</v>
      </c>
      <c r="D16" s="1" t="s">
        <v>84</v>
      </c>
      <c r="E16" s="1" t="s">
        <v>85</v>
      </c>
      <c r="F16" s="1" t="s">
        <v>86</v>
      </c>
      <c r="G16" s="2" t="s">
        <v>87</v>
      </c>
      <c r="H16" s="2">
        <v>3</v>
      </c>
      <c r="I16" s="1"/>
      <c r="J16" s="1" t="s">
        <v>88</v>
      </c>
      <c r="K16" s="1" t="s">
        <v>84</v>
      </c>
      <c r="L16" s="1" t="s">
        <v>85</v>
      </c>
      <c r="M16" s="1" t="s">
        <v>86</v>
      </c>
      <c r="N16" s="1" t="s">
        <v>89</v>
      </c>
      <c r="O16" s="1" t="s">
        <v>34</v>
      </c>
      <c r="P16" s="2"/>
      <c r="Q16" s="1" t="s">
        <v>101</v>
      </c>
      <c r="R16" s="1" t="s">
        <v>102</v>
      </c>
      <c r="S16" s="1" t="s">
        <v>103</v>
      </c>
      <c r="T16" s="1" t="s">
        <v>103</v>
      </c>
      <c r="U16" s="1" t="s">
        <v>110</v>
      </c>
      <c r="V16" s="1" t="s">
        <v>78</v>
      </c>
      <c r="W16" s="1"/>
      <c r="X16" s="27" t="s">
        <v>125</v>
      </c>
      <c r="Y16" s="27" t="s">
        <v>126</v>
      </c>
      <c r="Z16" s="1"/>
      <c r="AA16" s="1" t="str">
        <f>AA11</f>
        <v>C22a</v>
      </c>
      <c r="AB16" s="29" t="s">
        <v>75</v>
      </c>
      <c r="AC16" s="1">
        <v>47000</v>
      </c>
      <c r="AD16" s="1">
        <v>115000</v>
      </c>
      <c r="AE16" s="1">
        <v>0</v>
      </c>
      <c r="AF16" s="1">
        <v>0</v>
      </c>
      <c r="AG16" s="19">
        <f t="shared" si="0"/>
        <v>162000</v>
      </c>
      <c r="AH16" s="19">
        <f t="shared" si="11"/>
        <v>162</v>
      </c>
      <c r="AI16" s="2">
        <v>12</v>
      </c>
      <c r="AJ16" s="2">
        <f t="shared" si="18"/>
        <v>0</v>
      </c>
      <c r="AK16" s="3">
        <f t="shared" si="12"/>
        <v>0</v>
      </c>
      <c r="AL16" s="1">
        <f>AL11</f>
        <v>7.25</v>
      </c>
      <c r="AM16" s="3">
        <f t="shared" si="1"/>
        <v>87</v>
      </c>
      <c r="AN16" s="1">
        <f>AN$12</f>
        <v>0.08</v>
      </c>
      <c r="AO16" s="3">
        <f t="shared" si="13"/>
        <v>144</v>
      </c>
      <c r="AP16" s="1">
        <f>AP11</f>
        <v>32.479999999999997</v>
      </c>
      <c r="AQ16" s="3">
        <f t="shared" si="14"/>
        <v>58464</v>
      </c>
      <c r="AR16" s="1">
        <f>AR$12</f>
        <v>0</v>
      </c>
      <c r="AS16" s="20">
        <f t="shared" si="15"/>
        <v>0</v>
      </c>
      <c r="AT16" s="1">
        <f>AT$12</f>
        <v>2.4199999999999999E-2</v>
      </c>
      <c r="AU16" s="3">
        <f t="shared" si="2"/>
        <v>3920.4</v>
      </c>
      <c r="AV16" s="1">
        <f>AV$12</f>
        <v>4.96E-3</v>
      </c>
      <c r="AW16" s="24">
        <f t="shared" si="3"/>
        <v>803.52</v>
      </c>
      <c r="AX16" s="1">
        <v>0.1024</v>
      </c>
      <c r="AY16" s="2">
        <v>0.8</v>
      </c>
      <c r="AZ16" s="3">
        <f>AY16*AX16*AG16</f>
        <v>13271.04</v>
      </c>
      <c r="BA16" s="1">
        <f>BA11</f>
        <v>0.3266</v>
      </c>
      <c r="BB16" s="3">
        <f t="shared" si="4"/>
        <v>15350.2</v>
      </c>
      <c r="BC16" s="1">
        <f>BC11</f>
        <v>0.22270000000000001</v>
      </c>
      <c r="BD16" s="3">
        <f t="shared" si="5"/>
        <v>25610.5</v>
      </c>
      <c r="BE16" s="1">
        <f t="shared" si="25"/>
        <v>0</v>
      </c>
      <c r="BF16" s="3">
        <f t="shared" si="6"/>
        <v>0</v>
      </c>
      <c r="BG16" s="23">
        <f t="shared" si="7"/>
        <v>117650.66</v>
      </c>
      <c r="BH16" s="23">
        <f t="shared" si="8"/>
        <v>0</v>
      </c>
      <c r="BI16" s="23">
        <f t="shared" si="9"/>
        <v>117650.66</v>
      </c>
      <c r="BJ16" s="23">
        <f t="shared" si="17"/>
        <v>27059.651800000003</v>
      </c>
      <c r="BK16" s="23">
        <f t="shared" si="10"/>
        <v>144710.3118</v>
      </c>
    </row>
    <row r="17" spans="29:63">
      <c r="AC17" s="5">
        <f>SUM(AC9:AC16)</f>
        <v>74310</v>
      </c>
      <c r="AD17" s="5">
        <f>SUM(AD9:AD16)</f>
        <v>187930</v>
      </c>
      <c r="AE17" s="5">
        <f>SUM(AE9:AE16)</f>
        <v>0</v>
      </c>
      <c r="AF17" s="5">
        <f>SUM(AF9:AF16)</f>
        <v>0</v>
      </c>
      <c r="AG17" s="5">
        <f>SUM(AG9:AG16)</f>
        <v>262240</v>
      </c>
      <c r="AK17" s="4">
        <f>SUM(AK9:AK16)</f>
        <v>0</v>
      </c>
      <c r="BF17" s="4"/>
      <c r="BG17" s="25">
        <f>SUM(BG9:BG16)</f>
        <v>195401.91720000003</v>
      </c>
      <c r="BH17" s="25">
        <f>SUM(BH9:BH16)</f>
        <v>0</v>
      </c>
      <c r="BI17" s="25">
        <f>SUM(BI9:BI16)</f>
        <v>195401.91720000003</v>
      </c>
      <c r="BJ17" s="25">
        <f>SUM(BJ9:BJ16)</f>
        <v>44942.440956000006</v>
      </c>
      <c r="BK17" s="26">
        <f>SUM(BK9:BK16)</f>
        <v>240344.358156</v>
      </c>
    </row>
    <row r="18" spans="29:63">
      <c r="AF18" s="5">
        <f>SUM(AC17:AF17)</f>
        <v>262240</v>
      </c>
      <c r="AG18" s="22">
        <f>AG17/1000</f>
        <v>262.24</v>
      </c>
      <c r="AH18" s="22"/>
    </row>
  </sheetData>
  <mergeCells count="12">
    <mergeCell ref="Q7:AB7"/>
    <mergeCell ref="AC7:AG7"/>
    <mergeCell ref="AI7:BK7"/>
    <mergeCell ref="A7:A8"/>
    <mergeCell ref="B7:I7"/>
    <mergeCell ref="J7:P7"/>
    <mergeCell ref="A1:B5"/>
    <mergeCell ref="C1:E1"/>
    <mergeCell ref="C2:E2"/>
    <mergeCell ref="C3:E3"/>
    <mergeCell ref="C4:E4"/>
    <mergeCell ref="C5:I5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Wykaz ppe - kalkulator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Jacek Walski</dc:creator>
  <cp:lastModifiedBy>dell</cp:lastModifiedBy>
  <dcterms:created xsi:type="dcterms:W3CDTF">2020-05-15T06:35:52Z</dcterms:created>
  <dcterms:modified xsi:type="dcterms:W3CDTF">2023-06-28T14:01:30Z</dcterms:modified>
</cp:coreProperties>
</file>