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D:\E 2020.03.13\Gmina Jedlińsk\#1 przetarg\"/>
    </mc:Choice>
  </mc:AlternateContent>
  <xr:revisionPtr revIDLastSave="0" documentId="13_ncr:1_{503038FE-28E5-4834-B4C6-ED02B6EAAEDE}" xr6:coauthVersionLast="47" xr6:coauthVersionMax="47" xr10:uidLastSave="{00000000-0000-0000-0000-000000000000}"/>
  <bookViews>
    <workbookView xWindow="-108" yWindow="-108" windowWidth="23256" windowHeight="12576" tabRatio="211" xr2:uid="{00000000-000D-0000-FFFF-FFFF00000000}"/>
  </bookViews>
  <sheets>
    <sheet name="Arkusz1" sheetId="1" r:id="rId1"/>
  </sheets>
  <definedNames>
    <definedName name="_xlnm._FilterDatabase" localSheetId="0" hidden="1">Arkusz1!$A$10:$X$24</definedName>
  </definedNames>
  <calcPr calcId="181029"/>
</workbook>
</file>

<file path=xl/calcChain.xml><?xml version="1.0" encoding="utf-8"?>
<calcChain xmlns="http://schemas.openxmlformats.org/spreadsheetml/2006/main">
  <c r="V17" i="1" l="1"/>
  <c r="W17" i="1" s="1"/>
  <c r="V16" i="1"/>
  <c r="W16" i="1" s="1"/>
  <c r="V15" i="1"/>
  <c r="W15" i="1" s="1"/>
  <c r="V14" i="1"/>
  <c r="W14" i="1" s="1"/>
  <c r="V13" i="1"/>
  <c r="W13" i="1" s="1"/>
  <c r="K17" i="1"/>
  <c r="K16" i="1"/>
  <c r="K15" i="1"/>
  <c r="K14" i="1"/>
  <c r="K13" i="1"/>
  <c r="V12" i="1"/>
  <c r="W12" i="1" s="1"/>
  <c r="K12" i="1"/>
  <c r="K19" i="1"/>
  <c r="K18" i="1"/>
  <c r="K11" i="1"/>
  <c r="V19" i="1"/>
  <c r="V11" i="1"/>
  <c r="V18" i="1"/>
  <c r="W18" i="1" s="1"/>
  <c r="X13" i="1" l="1"/>
  <c r="Y13" i="1" s="1"/>
  <c r="X14" i="1"/>
  <c r="Y14" i="1" s="1"/>
  <c r="X15" i="1"/>
  <c r="Y15" i="1" s="1"/>
  <c r="X16" i="1"/>
  <c r="Y16" i="1" s="1"/>
  <c r="X17" i="1"/>
  <c r="Y17" i="1" s="1"/>
  <c r="X12" i="1"/>
  <c r="Y12" i="1" s="1"/>
  <c r="X18" i="1"/>
  <c r="Y18" i="1" s="1"/>
  <c r="W11" i="1"/>
  <c r="X11" i="1" s="1"/>
  <c r="W19" i="1"/>
  <c r="X19" i="1" s="1"/>
  <c r="Y19" i="1" s="1"/>
  <c r="X20" i="1" l="1"/>
  <c r="Y20" i="1" s="1"/>
  <c r="Y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I3" authorId="0" shapeId="0" xr:uid="{7936E2DD-8123-4143-912B-422390D92ADA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Jedna cena dla wszystkich grup taryfowych z wyjątkiem grupy G.</t>
        </r>
      </text>
    </comment>
    <comment ref="R11" authorId="0" shapeId="0" xr:uid="{01AF1262-C0EC-4619-9EFB-B2244FA8277C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miesięczny
</t>
        </r>
      </text>
    </comment>
    <comment ref="R12" authorId="0" shapeId="0" xr:uid="{A3E16B18-E6A7-418F-B4A3-C8939274A8ED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miesięczny
</t>
        </r>
      </text>
    </comment>
    <comment ref="R13" authorId="0" shapeId="0" xr:uid="{0C78E849-9DBD-452D-8146-057DCB34D275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miesięczny
</t>
        </r>
      </text>
    </comment>
    <comment ref="R14" authorId="0" shapeId="0" xr:uid="{A8F3BC50-ED9F-4FBA-946D-C00ACFE7D5EC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5" authorId="0" shapeId="0" xr:uid="{FEC65D1F-849F-4D19-9FAC-6260105AE26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6" authorId="0" shapeId="0" xr:uid="{39EE997A-3F91-4C0D-9E68-481B363013C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7" authorId="0" shapeId="0" xr:uid="{BC7C03D4-FDE9-43F1-AAE3-2D0C0B6559CC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8" authorId="0" shapeId="0" xr:uid="{1554C938-4E92-4DA5-9A6D-B2D8C35365A9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9" authorId="0" shapeId="0" xr:uid="{82E345DD-3101-4ABE-8E87-15D9AA1130A0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</commentList>
</comments>
</file>

<file path=xl/sharedStrings.xml><?xml version="1.0" encoding="utf-8"?>
<sst xmlns="http://schemas.openxmlformats.org/spreadsheetml/2006/main" count="52" uniqueCount="38">
  <si>
    <t>Grupa taryfowa</t>
  </si>
  <si>
    <t>Składnik zmienny stawki sieciowej (zł/kWh)</t>
  </si>
  <si>
    <t>Całodobowa</t>
  </si>
  <si>
    <t>C11</t>
  </si>
  <si>
    <t>C12a</t>
  </si>
  <si>
    <t>Liczba 
miesięcy</t>
  </si>
  <si>
    <t>SUMA:</t>
  </si>
  <si>
    <t>Liczba punktów poboru</t>
  </si>
  <si>
    <t>Koszt zakupu energii elektrycznej (netto)</t>
  </si>
  <si>
    <t>Szacowane zużycie w strefach
[kWh]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</si>
  <si>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</si>
  <si>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</si>
  <si>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t>Stawka jakościowa [zł/kWh]</t>
  </si>
  <si>
    <t>Składnik stały stawki sieciowej [zł/kW/m-c]</t>
  </si>
  <si>
    <t>Stawka opłaty przejściowej [zł/kW/m-c]</t>
  </si>
  <si>
    <t>Stawka opłaty abonamentowej [zł/PPE/m-c]</t>
  </si>
  <si>
    <t>Stawka opłaty kogeneracyjnej
[zł/kWh]</t>
  </si>
  <si>
    <r>
      <t xml:space="preserve">Łączne koszty zakupu energii oraz usługi dystrybucji (netto)
bez podatku VAT
</t>
    </r>
    <r>
      <rPr>
        <sz val="8"/>
        <rFont val="Calibri"/>
        <family val="2"/>
        <charset val="238"/>
        <scheme val="minor"/>
      </rPr>
      <t xml:space="preserve">
kol. 11 + kol. 23</t>
    </r>
  </si>
  <si>
    <r>
      <t xml:space="preserve">Łączne koszty zakupu energii oraz usługi dystrybucji (brutto)
</t>
    </r>
    <r>
      <rPr>
        <sz val="8"/>
        <rFont val="Calibri"/>
        <family val="2"/>
        <charset val="238"/>
        <scheme val="minor"/>
      </rPr>
      <t xml:space="preserve">
kol. 24 × 1,23
(zaokrąglenie do 
2 miejsc po przecinku)</t>
    </r>
  </si>
  <si>
    <t>Szacowana ilość energii do opłaty mocowej
[kWh] **</t>
  </si>
  <si>
    <t>Koszt usługi dystrybucji (netto) ***</t>
  </si>
  <si>
    <t>Załącznik nr 3 do SWZ - Formularz cenowy</t>
  </si>
  <si>
    <t>Przeznaczenie punktu poboru</t>
  </si>
  <si>
    <t>Oświetlenie uliczne</t>
  </si>
  <si>
    <t>Pozostałe obiekty</t>
  </si>
  <si>
    <t>Strefa I</t>
  </si>
  <si>
    <t>Strefa II</t>
  </si>
  <si>
    <t>** Zamawiający nie posiada szczegółowych informacji na temat wielkości zużycia energii w godzinach 7:00 – 22:00. W celu oszacowania kosztów, jakie Zamawiający poniesie z tytułu opłaty mocowej, dla punktów oświetlenia ulicznego przyjęto założenie, że w podanych godzinach występuje 20% zużycia, a dla pozostałych obiektów 70%.</t>
  </si>
  <si>
    <r>
      <t xml:space="preserve">Suma kosztów 
energii czynnej [zł]
</t>
    </r>
    <r>
      <rPr>
        <sz val="8"/>
        <rFont val="Calibri"/>
        <family val="2"/>
        <charset val="238"/>
        <scheme val="minor"/>
      </rPr>
      <t xml:space="preserve">
(kol. 6 + kol. 7 
+ kol. 8) × kol. 9
(zaokrąglenie do 
2 miejsc po przecinku)</t>
    </r>
  </si>
  <si>
    <t>Łączne koszty</t>
  </si>
  <si>
    <t>C21</t>
  </si>
  <si>
    <t>C22b</t>
  </si>
  <si>
    <t>C12b</t>
  </si>
  <si>
    <t>Moc 
umowna 
[kW]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</si>
  <si>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dla grup taryfowych Cxx
[zł/kWh]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</si>
  <si>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12 + kol. 15 + kol. 19 + kol. 20) × kol. 6 
+ (kol. 13 + kol. 15 + kol. 19 + kol. 20) × kol. 7 
+ (kol. 14 + kol. 15 + kol. 19 + kol. 20) × kol. 8
+
(kol. 16 + kol. 17) 
× kol. 4 × kol. 5
+
kol. 18 × kol 3 × kol. 5
+
dla grup taryfowych Cxx
kol. 21 × kol. 22
(zaokrąglenie do 
2 miejsc po przecinku)</t>
    </r>
  </si>
  <si>
    <t>Stawka opłaty OZE [zł/kWh]</t>
  </si>
  <si>
    <t>*** Stawki opłat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</si>
</sst>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0.0000"/>
    <numFmt numFmtId="166" formatCode="0.00000"/>
    <numFmt numFmtId="167" formatCode="#,##0.00_ ;\-#,##0.00\ "/>
  </numFmts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FFFFCC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3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7" fontId="2" fillId="5" borderId="1" xfId="0" applyNumberFormat="1" applyFont="1" applyFill="1" applyBorder="1" applyAlignment="1">
      <alignment horizontal="center" vertical="center"/>
    </xf>
    <xf numFmtId="4" fontId="2" fillId="5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/>
    <xf numFmtId="2" fontId="2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  <xf numFmtId="4" fontId="2" fillId="0" borderId="0" xfId="0" applyNumberFormat="1" applyFont="1"/>
    <xf numFmtId="8" fontId="2" fillId="0" borderId="0" xfId="0" applyNumberFormat="1" applyFont="1"/>
    <xf numFmtId="2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justify" vertical="center" wrapText="1"/>
    </xf>
    <xf numFmtId="3" fontId="2" fillId="0" borderId="6" xfId="0" applyNumberFormat="1" applyFont="1" applyBorder="1" applyAlignment="1">
      <alignment horizontal="justify" vertical="center" wrapText="1"/>
    </xf>
    <xf numFmtId="3" fontId="2" fillId="0" borderId="7" xfId="0" applyNumberFormat="1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justify" vertical="center" wrapText="1"/>
    </xf>
    <xf numFmtId="3" fontId="2" fillId="0" borderId="0" xfId="0" applyNumberFormat="1" applyFont="1" applyAlignment="1">
      <alignment horizontal="justify" vertical="center" wrapText="1"/>
    </xf>
    <xf numFmtId="3" fontId="2" fillId="0" borderId="9" xfId="0" applyNumberFormat="1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9"/>
  <sheetViews>
    <sheetView tabSelected="1" zoomScaleNormal="100" workbookViewId="0">
      <selection activeCell="N24" sqref="N24"/>
    </sheetView>
  </sheetViews>
  <sheetFormatPr defaultColWidth="11.5546875" defaultRowHeight="13.8" x14ac:dyDescent="0.3"/>
  <cols>
    <col min="1" max="1" width="18.5546875" style="1" customWidth="1"/>
    <col min="2" max="2" width="6.5546875" style="1" customWidth="1"/>
    <col min="3" max="3" width="8.109375" style="1" customWidth="1"/>
    <col min="4" max="4" width="8.33203125" style="1" customWidth="1"/>
    <col min="5" max="5" width="11.5546875" style="1" customWidth="1"/>
    <col min="6" max="6" width="9.6640625" style="1" customWidth="1"/>
    <col min="7" max="7" width="10.88671875" style="1" customWidth="1"/>
    <col min="8" max="8" width="9.88671875" style="1" customWidth="1"/>
    <col min="9" max="9" width="11" style="1" customWidth="1"/>
    <col min="10" max="10" width="8" style="1" customWidth="1"/>
    <col min="11" max="11" width="13.5546875" style="1" customWidth="1"/>
    <col min="12" max="14" width="10.6640625" style="1" customWidth="1"/>
    <col min="15" max="17" width="9.109375" style="1" customWidth="1"/>
    <col min="18" max="20" width="12.109375" style="1" customWidth="1"/>
    <col min="21" max="21" width="8.5546875" style="1" customWidth="1"/>
    <col min="22" max="22" width="14.44140625" style="1" customWidth="1"/>
    <col min="23" max="23" width="31" style="1" customWidth="1"/>
    <col min="24" max="25" width="13.33203125" style="1" customWidth="1"/>
    <col min="26" max="16384" width="11.5546875" style="1"/>
  </cols>
  <sheetData>
    <row r="1" spans="1:27" ht="13.2" customHeight="1" x14ac:dyDescent="0.3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Y1" s="13"/>
    </row>
    <row r="2" spans="1:27" s="14" customFormat="1" ht="22.2" customHeight="1" x14ac:dyDescent="0.2">
      <c r="A2" s="27" t="s">
        <v>22</v>
      </c>
      <c r="B2" s="27" t="s">
        <v>0</v>
      </c>
      <c r="C2" s="27" t="s">
        <v>7</v>
      </c>
      <c r="D2" s="27" t="s">
        <v>33</v>
      </c>
      <c r="E2" s="27" t="s">
        <v>5</v>
      </c>
      <c r="F2" s="27" t="s">
        <v>9</v>
      </c>
      <c r="G2" s="27"/>
      <c r="H2" s="27"/>
      <c r="I2" s="29" t="s">
        <v>8</v>
      </c>
      <c r="J2" s="29"/>
      <c r="K2" s="29"/>
      <c r="L2" s="27" t="s">
        <v>20</v>
      </c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 t="s">
        <v>29</v>
      </c>
      <c r="Y2" s="29"/>
    </row>
    <row r="3" spans="1:27" s="14" customFormat="1" ht="47.25" customHeight="1" x14ac:dyDescent="0.2">
      <c r="A3" s="27"/>
      <c r="B3" s="27"/>
      <c r="C3" s="27"/>
      <c r="D3" s="27"/>
      <c r="E3" s="27"/>
      <c r="F3" s="27"/>
      <c r="G3" s="27"/>
      <c r="H3" s="27"/>
      <c r="I3" s="36" t="s">
        <v>10</v>
      </c>
      <c r="J3" s="27" t="s">
        <v>11</v>
      </c>
      <c r="K3" s="27" t="s">
        <v>28</v>
      </c>
      <c r="L3" s="27" t="s">
        <v>1</v>
      </c>
      <c r="M3" s="27"/>
      <c r="N3" s="27"/>
      <c r="O3" s="27" t="s">
        <v>12</v>
      </c>
      <c r="P3" s="27" t="s">
        <v>13</v>
      </c>
      <c r="Q3" s="27" t="s">
        <v>14</v>
      </c>
      <c r="R3" s="27" t="s">
        <v>15</v>
      </c>
      <c r="S3" s="27" t="s">
        <v>36</v>
      </c>
      <c r="T3" s="27" t="s">
        <v>16</v>
      </c>
      <c r="U3" s="36" t="s">
        <v>34</v>
      </c>
      <c r="V3" s="36" t="s">
        <v>19</v>
      </c>
      <c r="W3" s="27" t="s">
        <v>35</v>
      </c>
      <c r="X3" s="27" t="s">
        <v>17</v>
      </c>
      <c r="Y3" s="27" t="s">
        <v>18</v>
      </c>
    </row>
    <row r="4" spans="1:27" s="14" customFormat="1" ht="12.75" customHeight="1" x14ac:dyDescent="0.2">
      <c r="A4" s="27"/>
      <c r="B4" s="27"/>
      <c r="C4" s="27"/>
      <c r="D4" s="28"/>
      <c r="E4" s="28"/>
      <c r="F4" s="27" t="s">
        <v>2</v>
      </c>
      <c r="G4" s="27" t="s">
        <v>25</v>
      </c>
      <c r="H4" s="27" t="s">
        <v>26</v>
      </c>
      <c r="I4" s="37"/>
      <c r="J4" s="27"/>
      <c r="K4" s="27"/>
      <c r="L4" s="27" t="s">
        <v>2</v>
      </c>
      <c r="M4" s="27" t="s">
        <v>25</v>
      </c>
      <c r="N4" s="27" t="s">
        <v>26</v>
      </c>
      <c r="O4" s="27"/>
      <c r="P4" s="27"/>
      <c r="Q4" s="27"/>
      <c r="R4" s="27"/>
      <c r="S4" s="27"/>
      <c r="T4" s="27"/>
      <c r="U4" s="37"/>
      <c r="V4" s="37"/>
      <c r="W4" s="27"/>
      <c r="X4" s="27"/>
      <c r="Y4" s="27"/>
    </row>
    <row r="5" spans="1:27" s="14" customFormat="1" ht="10.199999999999999" x14ac:dyDescent="0.2">
      <c r="A5" s="27"/>
      <c r="B5" s="27"/>
      <c r="C5" s="27"/>
      <c r="D5" s="28"/>
      <c r="E5" s="28"/>
      <c r="F5" s="27"/>
      <c r="G5" s="27"/>
      <c r="H5" s="27"/>
      <c r="I5" s="3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37"/>
      <c r="V5" s="37"/>
      <c r="W5" s="27"/>
      <c r="X5" s="27"/>
      <c r="Y5" s="27"/>
    </row>
    <row r="6" spans="1:27" s="14" customFormat="1" ht="10.199999999999999" x14ac:dyDescent="0.2">
      <c r="A6" s="27"/>
      <c r="B6" s="27"/>
      <c r="C6" s="27"/>
      <c r="D6" s="28"/>
      <c r="E6" s="28"/>
      <c r="F6" s="28"/>
      <c r="G6" s="28"/>
      <c r="H6" s="28"/>
      <c r="I6" s="37"/>
      <c r="J6" s="28"/>
      <c r="K6" s="28"/>
      <c r="L6" s="27"/>
      <c r="M6" s="27"/>
      <c r="N6" s="28"/>
      <c r="O6" s="27"/>
      <c r="P6" s="27"/>
      <c r="Q6" s="27"/>
      <c r="R6" s="27"/>
      <c r="S6" s="27"/>
      <c r="T6" s="27"/>
      <c r="U6" s="37"/>
      <c r="V6" s="37"/>
      <c r="W6" s="27"/>
      <c r="X6" s="27"/>
      <c r="Y6" s="27"/>
    </row>
    <row r="7" spans="1:27" s="14" customFormat="1" ht="22.5" customHeight="1" x14ac:dyDescent="0.2">
      <c r="A7" s="27"/>
      <c r="B7" s="27"/>
      <c r="C7" s="27"/>
      <c r="D7" s="28"/>
      <c r="E7" s="28"/>
      <c r="F7" s="28"/>
      <c r="G7" s="28"/>
      <c r="H7" s="28"/>
      <c r="I7" s="37"/>
      <c r="J7" s="28"/>
      <c r="K7" s="28"/>
      <c r="L7" s="27"/>
      <c r="M7" s="27"/>
      <c r="N7" s="28"/>
      <c r="O7" s="27"/>
      <c r="P7" s="27"/>
      <c r="Q7" s="27"/>
      <c r="R7" s="27"/>
      <c r="S7" s="27"/>
      <c r="T7" s="27"/>
      <c r="U7" s="37"/>
      <c r="V7" s="37"/>
      <c r="W7" s="27"/>
      <c r="X7" s="27"/>
      <c r="Y7" s="27"/>
    </row>
    <row r="8" spans="1:27" ht="12.75" hidden="1" customHeight="1" x14ac:dyDescent="0.3">
      <c r="A8" s="27"/>
      <c r="B8" s="27"/>
      <c r="C8" s="27"/>
      <c r="D8" s="28"/>
      <c r="E8" s="28"/>
      <c r="F8" s="28"/>
      <c r="G8" s="28"/>
      <c r="H8" s="28"/>
      <c r="I8" s="37"/>
      <c r="J8" s="28"/>
      <c r="K8" s="28"/>
      <c r="L8" s="27"/>
      <c r="M8" s="27"/>
      <c r="N8" s="28"/>
      <c r="O8" s="27"/>
      <c r="P8" s="27"/>
      <c r="Q8" s="27"/>
      <c r="R8" s="27"/>
      <c r="S8" s="27"/>
      <c r="T8" s="27"/>
      <c r="U8" s="37"/>
      <c r="V8" s="37"/>
      <c r="W8" s="27"/>
      <c r="X8" s="27"/>
      <c r="Y8" s="27"/>
    </row>
    <row r="9" spans="1:27" ht="104.4" customHeight="1" x14ac:dyDescent="0.3">
      <c r="A9" s="27"/>
      <c r="B9" s="27"/>
      <c r="C9" s="27"/>
      <c r="D9" s="28"/>
      <c r="E9" s="28"/>
      <c r="F9" s="28"/>
      <c r="G9" s="28"/>
      <c r="H9" s="28"/>
      <c r="I9" s="38"/>
      <c r="J9" s="28"/>
      <c r="K9" s="28"/>
      <c r="L9" s="27"/>
      <c r="M9" s="27"/>
      <c r="N9" s="28"/>
      <c r="O9" s="27"/>
      <c r="P9" s="27"/>
      <c r="Q9" s="27"/>
      <c r="R9" s="27"/>
      <c r="S9" s="27"/>
      <c r="T9" s="27"/>
      <c r="U9" s="38"/>
      <c r="V9" s="38"/>
      <c r="W9" s="27"/>
      <c r="X9" s="27"/>
      <c r="Y9" s="27"/>
    </row>
    <row r="10" spans="1:27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</row>
    <row r="11" spans="1:27" ht="27.6" customHeight="1" x14ac:dyDescent="0.3">
      <c r="A11" s="3" t="s">
        <v>24</v>
      </c>
      <c r="B11" s="4" t="s">
        <v>3</v>
      </c>
      <c r="C11" s="4">
        <v>3</v>
      </c>
      <c r="D11" s="22">
        <v>15</v>
      </c>
      <c r="E11" s="4">
        <v>18</v>
      </c>
      <c r="F11" s="5">
        <v>3258</v>
      </c>
      <c r="G11" s="5"/>
      <c r="H11" s="5"/>
      <c r="I11" s="42"/>
      <c r="J11" s="10">
        <v>0</v>
      </c>
      <c r="K11" s="11" t="str">
        <f>IF($I$11=0,"",ROUND((F11+G11+H11)*ROUND($I$11,4),2))</f>
        <v/>
      </c>
      <c r="L11" s="7">
        <v>0.25700000000000001</v>
      </c>
      <c r="M11" s="7"/>
      <c r="N11" s="6"/>
      <c r="O11" s="23">
        <v>3.1399999999999997E-2</v>
      </c>
      <c r="P11" s="24">
        <v>6.75</v>
      </c>
      <c r="Q11" s="24">
        <v>0.08</v>
      </c>
      <c r="R11" s="24">
        <v>4.5</v>
      </c>
      <c r="S11" s="23">
        <v>0</v>
      </c>
      <c r="T11" s="25">
        <v>6.1799999999999997E-3</v>
      </c>
      <c r="U11" s="25">
        <v>0.12670000000000001</v>
      </c>
      <c r="V11" s="8">
        <f t="shared" ref="V11:V19" si="0">ROUND(SUM(F11:H11)*IF(A11="Oświetlenie uliczne",0.2,0.7),0)</f>
        <v>2281</v>
      </c>
      <c r="W11" s="12">
        <f t="shared" ref="W11:W19" si="1">ROUND((L11+O11+S11+T11)*F11+(M11+O11+S11+T11)*G11+(N11+O11+S11+T11)*H11
+(P11+Q11)*D11*E11
+R11*C11*E11
+IF(MID(B11,1,1)="G",C11*E11*U11,V11*U11),2)</f>
        <v>3335.84</v>
      </c>
      <c r="X11" s="12" t="str">
        <f>IF($I$11=0,"",K11+W11)</f>
        <v/>
      </c>
      <c r="Y11" s="12" t="str">
        <f>IF($I$11=0,"",ROUND(X11*1.23,2))</f>
        <v/>
      </c>
      <c r="AA11" s="21"/>
    </row>
    <row r="12" spans="1:27" ht="27.6" customHeight="1" x14ac:dyDescent="0.3">
      <c r="A12" s="3" t="s">
        <v>24</v>
      </c>
      <c r="B12" s="4" t="s">
        <v>30</v>
      </c>
      <c r="C12" s="4">
        <v>3</v>
      </c>
      <c r="D12" s="22">
        <v>250</v>
      </c>
      <c r="E12" s="4">
        <v>18</v>
      </c>
      <c r="F12" s="5">
        <v>352428</v>
      </c>
      <c r="G12" s="5"/>
      <c r="H12" s="5"/>
      <c r="I12" s="43"/>
      <c r="J12" s="10">
        <v>0</v>
      </c>
      <c r="K12" s="11" t="str">
        <f>IF($I$11=0,"",ROUND((F12+G12+H12)*ROUND($I$11,4),2))</f>
        <v/>
      </c>
      <c r="L12" s="7">
        <v>0.21379999999999999</v>
      </c>
      <c r="M12" s="7"/>
      <c r="N12" s="6"/>
      <c r="O12" s="23">
        <v>3.1399999999999997E-2</v>
      </c>
      <c r="P12" s="24">
        <v>26.9</v>
      </c>
      <c r="Q12" s="24">
        <v>0.08</v>
      </c>
      <c r="R12" s="24">
        <v>9.5</v>
      </c>
      <c r="S12" s="23">
        <v>0</v>
      </c>
      <c r="T12" s="25">
        <v>6.1799999999999997E-3</v>
      </c>
      <c r="U12" s="25">
        <v>0.12670000000000001</v>
      </c>
      <c r="V12" s="8">
        <f t="shared" ref="V12" si="2">ROUND(SUM(F12:H12)*IF(A12="Oświetlenie uliczne",0.2,0.7),0)</f>
        <v>246700</v>
      </c>
      <c r="W12" s="12">
        <f t="shared" ref="W12" si="3">ROUND((L12+O12+S12+T12)*F12+(M12+O12+S12+T12)*G12+(N12+O12+S12+T12)*H12
+(P12+Q12)*D12*E12
+R12*C12*E12
+IF(MID(B12,1,1)="G",C12*E12*U12,V12*U12),2)</f>
        <v>241773.24</v>
      </c>
      <c r="X12" s="12" t="str">
        <f>IF($I$11=0,"",K12+W12)</f>
        <v/>
      </c>
      <c r="Y12" s="12" t="str">
        <f>IF($I$11=0,"",ROUND(X12*1.23,2))</f>
        <v/>
      </c>
      <c r="AA12" s="21"/>
    </row>
    <row r="13" spans="1:27" ht="27.6" customHeight="1" x14ac:dyDescent="0.3">
      <c r="A13" s="3" t="s">
        <v>24</v>
      </c>
      <c r="B13" s="4" t="s">
        <v>31</v>
      </c>
      <c r="C13" s="4">
        <v>1</v>
      </c>
      <c r="D13" s="22">
        <v>60</v>
      </c>
      <c r="E13" s="4">
        <v>18</v>
      </c>
      <c r="F13" s="5"/>
      <c r="G13" s="5">
        <v>206961</v>
      </c>
      <c r="H13" s="5">
        <v>137973</v>
      </c>
      <c r="I13" s="43"/>
      <c r="J13" s="10">
        <v>0</v>
      </c>
      <c r="K13" s="11" t="str">
        <f t="shared" ref="K13:K17" si="4">IF($I$11=0,"",ROUND((F13+G13+H13)*ROUND($I$11,4),2))</f>
        <v/>
      </c>
      <c r="L13" s="7"/>
      <c r="M13" s="7">
        <v>0.25619999999999998</v>
      </c>
      <c r="N13" s="6">
        <v>8.5699999999999998E-2</v>
      </c>
      <c r="O13" s="23">
        <v>3.1399999999999997E-2</v>
      </c>
      <c r="P13" s="24">
        <v>27.1</v>
      </c>
      <c r="Q13" s="24">
        <v>0.08</v>
      </c>
      <c r="R13" s="24">
        <v>9.5</v>
      </c>
      <c r="S13" s="23">
        <v>0</v>
      </c>
      <c r="T13" s="25">
        <v>6.1799999999999997E-3</v>
      </c>
      <c r="U13" s="25">
        <v>0.12670000000000001</v>
      </c>
      <c r="V13" s="8">
        <f t="shared" ref="V13:V17" si="5">ROUND(SUM(F13:H13)*IF(A13="Oświetlenie uliczne",0.2,0.7),0)</f>
        <v>241454</v>
      </c>
      <c r="W13" s="12">
        <f t="shared" ref="W13:W17" si="6">ROUND((L13+O13+S13+T13)*F13+(M13+O13+S13+T13)*G13+(N13+O13+S13+T13)*H13
+(P13+Q13)*D13*E13
+R13*C13*E13
+IF(MID(B13,1,1)="G",C13*E13*U13,V13*U13),2)</f>
        <v>137927.94</v>
      </c>
      <c r="X13" s="12" t="str">
        <f t="shared" ref="X13:X17" si="7">IF($I$11=0,"",K13+W13)</f>
        <v/>
      </c>
      <c r="Y13" s="12" t="str">
        <f t="shared" ref="Y13:Y17" si="8">IF($I$11=0,"",ROUND(X13*1.23,2))</f>
        <v/>
      </c>
      <c r="AA13" s="21"/>
    </row>
    <row r="14" spans="1:27" ht="27.6" customHeight="1" x14ac:dyDescent="0.3">
      <c r="A14" s="3" t="s">
        <v>23</v>
      </c>
      <c r="B14" s="4" t="s">
        <v>3</v>
      </c>
      <c r="C14" s="4">
        <v>3</v>
      </c>
      <c r="D14" s="22">
        <v>8</v>
      </c>
      <c r="E14" s="4">
        <v>18</v>
      </c>
      <c r="F14" s="5">
        <v>4086</v>
      </c>
      <c r="G14" s="5"/>
      <c r="H14" s="5"/>
      <c r="I14" s="43"/>
      <c r="J14" s="10">
        <v>0</v>
      </c>
      <c r="K14" s="11" t="str">
        <f t="shared" si="4"/>
        <v/>
      </c>
      <c r="L14" s="7">
        <v>0.25700000000000001</v>
      </c>
      <c r="M14" s="7"/>
      <c r="N14" s="6"/>
      <c r="O14" s="23">
        <v>3.1399999999999997E-2</v>
      </c>
      <c r="P14" s="24">
        <v>6.75</v>
      </c>
      <c r="Q14" s="24">
        <v>0.08</v>
      </c>
      <c r="R14" s="24">
        <v>2.25</v>
      </c>
      <c r="S14" s="23">
        <v>0</v>
      </c>
      <c r="T14" s="25">
        <v>6.1799999999999997E-3</v>
      </c>
      <c r="U14" s="25">
        <v>0.12670000000000001</v>
      </c>
      <c r="V14" s="8">
        <f t="shared" si="5"/>
        <v>817</v>
      </c>
      <c r="W14" s="12">
        <f t="shared" si="6"/>
        <v>2412.19</v>
      </c>
      <c r="X14" s="12" t="str">
        <f t="shared" si="7"/>
        <v/>
      </c>
      <c r="Y14" s="12" t="str">
        <f t="shared" si="8"/>
        <v/>
      </c>
      <c r="AA14" s="21"/>
    </row>
    <row r="15" spans="1:27" ht="27.6" customHeight="1" x14ac:dyDescent="0.3">
      <c r="A15" s="3" t="s">
        <v>23</v>
      </c>
      <c r="B15" s="4" t="s">
        <v>4</v>
      </c>
      <c r="C15" s="4">
        <v>119</v>
      </c>
      <c r="D15" s="22">
        <v>326</v>
      </c>
      <c r="E15" s="4">
        <v>18</v>
      </c>
      <c r="F15" s="5"/>
      <c r="G15" s="5">
        <v>143826</v>
      </c>
      <c r="H15" s="5">
        <v>574263</v>
      </c>
      <c r="I15" s="43"/>
      <c r="J15" s="10">
        <v>0</v>
      </c>
      <c r="K15" s="11" t="str">
        <f t="shared" si="4"/>
        <v/>
      </c>
      <c r="L15" s="7"/>
      <c r="M15" s="7">
        <v>0.32400000000000001</v>
      </c>
      <c r="N15" s="6">
        <v>0.18940000000000001</v>
      </c>
      <c r="O15" s="23">
        <v>3.1399999999999997E-2</v>
      </c>
      <c r="P15" s="24">
        <v>6.95</v>
      </c>
      <c r="Q15" s="24">
        <v>0.08</v>
      </c>
      <c r="R15" s="24">
        <v>2.25</v>
      </c>
      <c r="S15" s="23">
        <v>0</v>
      </c>
      <c r="T15" s="25">
        <v>6.1799999999999997E-3</v>
      </c>
      <c r="U15" s="25">
        <v>0.12670000000000001</v>
      </c>
      <c r="V15" s="8">
        <f t="shared" si="5"/>
        <v>143618</v>
      </c>
      <c r="W15" s="12">
        <f t="shared" si="6"/>
        <v>246618.76</v>
      </c>
      <c r="X15" s="12" t="str">
        <f t="shared" si="7"/>
        <v/>
      </c>
      <c r="Y15" s="12" t="str">
        <f t="shared" si="8"/>
        <v/>
      </c>
      <c r="AA15" s="21"/>
    </row>
    <row r="16" spans="1:27" ht="27.6" customHeight="1" x14ac:dyDescent="0.3">
      <c r="A16" s="3" t="s">
        <v>23</v>
      </c>
      <c r="B16" s="4" t="s">
        <v>32</v>
      </c>
      <c r="C16" s="4">
        <v>8</v>
      </c>
      <c r="D16" s="22">
        <v>88</v>
      </c>
      <c r="E16" s="4">
        <v>18</v>
      </c>
      <c r="F16" s="5"/>
      <c r="G16" s="5">
        <v>34986</v>
      </c>
      <c r="H16" s="5">
        <v>81630</v>
      </c>
      <c r="I16" s="43"/>
      <c r="J16" s="10">
        <v>0</v>
      </c>
      <c r="K16" s="11" t="str">
        <f t="shared" si="4"/>
        <v/>
      </c>
      <c r="L16" s="7"/>
      <c r="M16" s="7">
        <v>0.33500000000000002</v>
      </c>
      <c r="N16" s="6">
        <v>8.6499999999999994E-2</v>
      </c>
      <c r="O16" s="23">
        <v>3.1399999999999997E-2</v>
      </c>
      <c r="P16" s="24">
        <v>6.95</v>
      </c>
      <c r="Q16" s="24">
        <v>0.08</v>
      </c>
      <c r="R16" s="24">
        <v>2.25</v>
      </c>
      <c r="S16" s="23">
        <v>0</v>
      </c>
      <c r="T16" s="25">
        <v>6.1799999999999997E-3</v>
      </c>
      <c r="U16" s="25">
        <v>0.12670000000000001</v>
      </c>
      <c r="V16" s="8">
        <f t="shared" si="5"/>
        <v>23323</v>
      </c>
      <c r="W16" s="12">
        <f t="shared" si="6"/>
        <v>37578.28</v>
      </c>
      <c r="X16" s="12" t="str">
        <f t="shared" si="7"/>
        <v/>
      </c>
      <c r="Y16" s="12" t="str">
        <f t="shared" si="8"/>
        <v/>
      </c>
      <c r="AA16" s="21"/>
    </row>
    <row r="17" spans="1:27" ht="27.6" customHeight="1" x14ac:dyDescent="0.3">
      <c r="A17" s="3" t="s">
        <v>24</v>
      </c>
      <c r="B17" s="4" t="s">
        <v>3</v>
      </c>
      <c r="C17" s="4">
        <v>58</v>
      </c>
      <c r="D17" s="22">
        <v>781.5</v>
      </c>
      <c r="E17" s="4">
        <v>18</v>
      </c>
      <c r="F17" s="5">
        <v>706716</v>
      </c>
      <c r="G17" s="5"/>
      <c r="H17" s="5"/>
      <c r="I17" s="43"/>
      <c r="J17" s="10">
        <v>0</v>
      </c>
      <c r="K17" s="11" t="str">
        <f t="shared" si="4"/>
        <v/>
      </c>
      <c r="L17" s="7">
        <v>0.25700000000000001</v>
      </c>
      <c r="M17" s="7"/>
      <c r="N17" s="6"/>
      <c r="O17" s="23">
        <v>3.1399999999999997E-2</v>
      </c>
      <c r="P17" s="24">
        <v>6.75</v>
      </c>
      <c r="Q17" s="24">
        <v>0.08</v>
      </c>
      <c r="R17" s="24">
        <v>2.25</v>
      </c>
      <c r="S17" s="23">
        <v>0</v>
      </c>
      <c r="T17" s="25">
        <v>6.1799999999999997E-3</v>
      </c>
      <c r="U17" s="25">
        <v>0.12670000000000001</v>
      </c>
      <c r="V17" s="8">
        <f t="shared" si="5"/>
        <v>494701</v>
      </c>
      <c r="W17" s="12">
        <f t="shared" si="6"/>
        <v>369289.63</v>
      </c>
      <c r="X17" s="12" t="str">
        <f t="shared" si="7"/>
        <v/>
      </c>
      <c r="Y17" s="12" t="str">
        <f t="shared" si="8"/>
        <v/>
      </c>
      <c r="AA17" s="21"/>
    </row>
    <row r="18" spans="1:27" ht="27.6" customHeight="1" x14ac:dyDescent="0.3">
      <c r="A18" s="3" t="s">
        <v>24</v>
      </c>
      <c r="B18" s="4" t="s">
        <v>4</v>
      </c>
      <c r="C18" s="4">
        <v>5</v>
      </c>
      <c r="D18" s="22">
        <v>110</v>
      </c>
      <c r="E18" s="4">
        <v>18</v>
      </c>
      <c r="F18" s="5"/>
      <c r="G18" s="5">
        <v>6598</v>
      </c>
      <c r="H18" s="5">
        <v>17848</v>
      </c>
      <c r="I18" s="43"/>
      <c r="J18" s="10">
        <v>0</v>
      </c>
      <c r="K18" s="11" t="str">
        <f t="shared" ref="K18:K19" si="9">IF($I$11=0,"",ROUND((F18+G18+H18)*ROUND($I$11,4),2))</f>
        <v/>
      </c>
      <c r="L18" s="6"/>
      <c r="M18" s="7">
        <v>0.32400000000000001</v>
      </c>
      <c r="N18" s="6">
        <v>0.18940000000000001</v>
      </c>
      <c r="O18" s="23">
        <v>3.1399999999999997E-2</v>
      </c>
      <c r="P18" s="24">
        <v>6.95</v>
      </c>
      <c r="Q18" s="24">
        <v>0.08</v>
      </c>
      <c r="R18" s="24">
        <v>2.25</v>
      </c>
      <c r="S18" s="23">
        <v>0</v>
      </c>
      <c r="T18" s="25">
        <v>6.1799999999999997E-3</v>
      </c>
      <c r="U18" s="25">
        <v>0.12670000000000001</v>
      </c>
      <c r="V18" s="8">
        <f t="shared" si="0"/>
        <v>17112</v>
      </c>
      <c r="W18" s="12">
        <f>ROUND((L18+O18+S18+T18)*F18+(M18+O18+S18+T18)*G18+(N18+O18+S18+T18)*H18
+(P18+Q18)*D18*E18
+R18*C18*E18
+IF(MID(B18,1,1)="G",C18*E18*U18,V18*U18),2)</f>
        <v>22726.83</v>
      </c>
      <c r="X18" s="12" t="str">
        <f t="shared" ref="X18:X19" si="10">IF($I$11=0,"",K18+W18)</f>
        <v/>
      </c>
      <c r="Y18" s="12" t="str">
        <f t="shared" ref="Y18:Y19" si="11">IF($I$11=0,"",ROUND(X18*1.23,2))</f>
        <v/>
      </c>
      <c r="AA18" s="21"/>
    </row>
    <row r="19" spans="1:27" ht="27.6" customHeight="1" x14ac:dyDescent="0.3">
      <c r="A19" s="3" t="s">
        <v>24</v>
      </c>
      <c r="B19" s="4" t="s">
        <v>32</v>
      </c>
      <c r="C19" s="4">
        <v>2</v>
      </c>
      <c r="D19" s="22">
        <v>16</v>
      </c>
      <c r="E19" s="4">
        <v>18</v>
      </c>
      <c r="F19" s="5"/>
      <c r="G19" s="5">
        <v>6902</v>
      </c>
      <c r="H19" s="5">
        <v>4661</v>
      </c>
      <c r="I19" s="44"/>
      <c r="J19" s="10">
        <v>0</v>
      </c>
      <c r="K19" s="11" t="str">
        <f t="shared" si="9"/>
        <v/>
      </c>
      <c r="L19" s="6"/>
      <c r="M19" s="7">
        <v>0.33500000000000002</v>
      </c>
      <c r="N19" s="6">
        <v>8.6499999999999994E-2</v>
      </c>
      <c r="O19" s="23">
        <v>3.1399999999999997E-2</v>
      </c>
      <c r="P19" s="24">
        <v>6.95</v>
      </c>
      <c r="Q19" s="24">
        <v>0.08</v>
      </c>
      <c r="R19" s="24">
        <v>2.25</v>
      </c>
      <c r="S19" s="23">
        <v>0</v>
      </c>
      <c r="T19" s="25">
        <v>6.1799999999999997E-3</v>
      </c>
      <c r="U19" s="25">
        <v>0.12670000000000001</v>
      </c>
      <c r="V19" s="8">
        <f t="shared" si="0"/>
        <v>8094</v>
      </c>
      <c r="W19" s="12">
        <f t="shared" si="1"/>
        <v>6281.03</v>
      </c>
      <c r="X19" s="12" t="str">
        <f t="shared" si="10"/>
        <v/>
      </c>
      <c r="Y19" s="12" t="str">
        <f t="shared" si="11"/>
        <v/>
      </c>
      <c r="AA19" s="21"/>
    </row>
    <row r="20" spans="1:27" ht="21.75" customHeight="1" x14ac:dyDescent="0.3">
      <c r="W20" s="15" t="s">
        <v>6</v>
      </c>
      <c r="X20" s="12" t="str">
        <f>IF(I11=0,"",SUM(X11:X19))</f>
        <v/>
      </c>
      <c r="Y20" s="12" t="str">
        <f>IF(I11=0,"",ROUND(X20*1.23,2))</f>
        <v/>
      </c>
    </row>
    <row r="21" spans="1:27" ht="13.8" customHeight="1" x14ac:dyDescent="0.3">
      <c r="A21" s="30" t="s">
        <v>27</v>
      </c>
      <c r="B21" s="31"/>
      <c r="C21" s="31"/>
      <c r="D21" s="31"/>
      <c r="E21" s="31"/>
      <c r="F21" s="31"/>
      <c r="G21" s="31"/>
      <c r="H21" s="31"/>
      <c r="I21" s="31"/>
      <c r="J21" s="31"/>
      <c r="K21" s="32"/>
    </row>
    <row r="22" spans="1:27" ht="13.2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5"/>
      <c r="X22" s="20"/>
    </row>
    <row r="23" spans="1:27" ht="13.2" customHeight="1" x14ac:dyDescent="0.3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5"/>
      <c r="S23" s="13"/>
      <c r="T23" s="13"/>
      <c r="U23" s="13"/>
      <c r="V23" s="13"/>
      <c r="W23" s="13"/>
    </row>
    <row r="24" spans="1:27" ht="46.2" customHeight="1" x14ac:dyDescent="0.3">
      <c r="A24" s="39" t="s">
        <v>37</v>
      </c>
      <c r="B24" s="40"/>
      <c r="C24" s="40"/>
      <c r="D24" s="40"/>
      <c r="E24" s="40"/>
      <c r="F24" s="40"/>
      <c r="G24" s="40"/>
      <c r="H24" s="40"/>
      <c r="I24" s="40"/>
      <c r="J24" s="40"/>
      <c r="K24" s="41"/>
      <c r="S24" s="13"/>
      <c r="T24" s="13"/>
      <c r="U24" s="13"/>
      <c r="V24" s="13"/>
      <c r="W24" s="13"/>
    </row>
    <row r="25" spans="1:27" ht="13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27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27" x14ac:dyDescent="0.3">
      <c r="A27" s="16"/>
    </row>
    <row r="28" spans="1:27" x14ac:dyDescent="0.3">
      <c r="A28" s="16"/>
      <c r="D28" s="17"/>
      <c r="E28" s="17"/>
    </row>
    <row r="29" spans="1:27" x14ac:dyDescent="0.3">
      <c r="A29" s="16"/>
      <c r="D29" s="17"/>
      <c r="E29" s="17"/>
    </row>
    <row r="30" spans="1:27" x14ac:dyDescent="0.3">
      <c r="A30" s="16"/>
    </row>
    <row r="31" spans="1:27" x14ac:dyDescent="0.3">
      <c r="I31" s="18"/>
    </row>
    <row r="32" spans="1:27" x14ac:dyDescent="0.3">
      <c r="G32" s="16"/>
      <c r="I32" s="18"/>
    </row>
    <row r="39" spans="29:29" x14ac:dyDescent="0.3">
      <c r="AC39" s="19"/>
    </row>
  </sheetData>
  <protectedRanges>
    <protectedRange sqref="I11:I19" name="Rozstęp1"/>
  </protectedRanges>
  <autoFilter ref="A10:X24" xr:uid="{00000000-0009-0000-0000-000000000000}">
    <filterColumn colId="22" showButton="0"/>
  </autoFilter>
  <mergeCells count="34">
    <mergeCell ref="X2:Y2"/>
    <mergeCell ref="S3:S9"/>
    <mergeCell ref="X3:X9"/>
    <mergeCell ref="W3:W9"/>
    <mergeCell ref="T3:T9"/>
    <mergeCell ref="V3:V9"/>
    <mergeCell ref="A21:K23"/>
    <mergeCell ref="U3:U9"/>
    <mergeCell ref="A24:K24"/>
    <mergeCell ref="I11:I19"/>
    <mergeCell ref="Y3:Y9"/>
    <mergeCell ref="J3:J9"/>
    <mergeCell ref="I3:I9"/>
    <mergeCell ref="R3:R9"/>
    <mergeCell ref="M4:M9"/>
    <mergeCell ref="O3:O9"/>
    <mergeCell ref="P3:P9"/>
    <mergeCell ref="K3:K9"/>
    <mergeCell ref="L3:N3"/>
    <mergeCell ref="A1:W1"/>
    <mergeCell ref="A2:A9"/>
    <mergeCell ref="B2:B9"/>
    <mergeCell ref="C2:C9"/>
    <mergeCell ref="D2:D9"/>
    <mergeCell ref="F2:H3"/>
    <mergeCell ref="I2:K2"/>
    <mergeCell ref="L2:W2"/>
    <mergeCell ref="E2:E9"/>
    <mergeCell ref="Q3:Q9"/>
    <mergeCell ref="F4:F9"/>
    <mergeCell ref="G4:G9"/>
    <mergeCell ref="H4:H9"/>
    <mergeCell ref="N4:N9"/>
    <mergeCell ref="L4:L9"/>
  </mergeCells>
  <conditionalFormatting sqref="X11:Y20">
    <cfRule type="expression" dxfId="0" priority="2">
      <formula>#REF!=0</formula>
    </cfRule>
  </conditionalFormatting>
  <pageMargins left="0.47244094488188981" right="3.937007874015748E-2" top="0.35433070866141736" bottom="0.55118110236220474" header="0.11811023622047245" footer="0.27559055118110237"/>
  <pageSetup paperSize="9" scale="52" orientation="landscape" useFirstPageNumber="1" horizontalDpi="300" verticalDpi="300" r:id="rId1"/>
  <headerFooter alignWithMargins="0">
    <oddFooter>Strona &amp;P z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2" ma:contentTypeDescription="Utwórz nowy dokument." ma:contentTypeScope="" ma:versionID="f2d7b098ce6b62e59f2afba0578b1217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b77970992bba3eb7fe79a065616be8fc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4EC90E-B268-4508-B941-25A0BCB6DD43}"/>
</file>

<file path=customXml/itemProps2.xml><?xml version="1.0" encoding="utf-8"?>
<ds:datastoreItem xmlns:ds="http://schemas.openxmlformats.org/officeDocument/2006/customXml" ds:itemID="{77BB4727-5957-4FA9-80DB-B8EF68AD125F}"/>
</file>

<file path=customXml/itemProps3.xml><?xml version="1.0" encoding="utf-8"?>
<ds:datastoreItem xmlns:ds="http://schemas.openxmlformats.org/officeDocument/2006/customXml" ds:itemID="{228DF3F4-5419-4CE3-B873-76C18025D5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newpower</dc:creator>
  <cp:lastModifiedBy>Krzysztof Targoński</cp:lastModifiedBy>
  <cp:lastPrinted>2021-08-26T09:29:41Z</cp:lastPrinted>
  <dcterms:created xsi:type="dcterms:W3CDTF">2013-10-28T09:32:54Z</dcterms:created>
  <dcterms:modified xsi:type="dcterms:W3CDTF">2024-02-05T15:44:18Z</dcterms:modified>
</cp:coreProperties>
</file>