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355" windowHeight="67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42" i="1" l="1"/>
  <c r="E809" i="1"/>
  <c r="E808" i="1"/>
  <c r="E387" i="1"/>
  <c r="E386" i="1"/>
  <c r="E394" i="1"/>
  <c r="E749" i="1"/>
  <c r="E782" i="1"/>
  <c r="E428" i="1"/>
  <c r="E285" i="1"/>
  <c r="E284" i="1"/>
  <c r="E416" i="1"/>
  <c r="E415" i="1"/>
  <c r="E296" i="1" l="1"/>
  <c r="E767" i="1"/>
  <c r="E422" i="1"/>
  <c r="E406" i="1"/>
  <c r="E405" i="1"/>
  <c r="E413" i="1"/>
  <c r="E392" i="1"/>
  <c r="E398" i="1"/>
  <c r="E404" i="1"/>
  <c r="E403" i="1"/>
  <c r="E390" i="1"/>
  <c r="E341" i="1"/>
  <c r="E383" i="1"/>
  <c r="E316" i="1"/>
  <c r="E343" i="1"/>
  <c r="E443" i="1" l="1"/>
  <c r="G261" i="1"/>
  <c r="E728" i="1" l="1"/>
  <c r="E743" i="1"/>
  <c r="E755" i="1"/>
  <c r="E754" i="1"/>
  <c r="E753" i="1"/>
  <c r="E713" i="1"/>
  <c r="E709" i="1"/>
  <c r="E707" i="1"/>
  <c r="E705" i="1"/>
  <c r="E702" i="1"/>
  <c r="E699" i="1"/>
  <c r="E695" i="1"/>
  <c r="E720" i="1"/>
  <c r="E692" i="1"/>
  <c r="E681" i="1" l="1"/>
  <c r="E661" i="1" l="1"/>
  <c r="E659" i="1"/>
  <c r="E658" i="1"/>
  <c r="E657" i="1"/>
  <c r="E656" i="1"/>
  <c r="E655" i="1"/>
  <c r="E654" i="1"/>
  <c r="E653" i="1"/>
  <c r="E652" i="1"/>
  <c r="E651" i="1"/>
  <c r="E650" i="1" l="1"/>
  <c r="E649" i="1" l="1"/>
  <c r="E643" i="1"/>
  <c r="E632" i="1"/>
  <c r="E725" i="1" l="1"/>
  <c r="E625" i="1"/>
  <c r="E620" i="1"/>
  <c r="E619" i="1"/>
  <c r="E618" i="1"/>
  <c r="E617" i="1"/>
  <c r="E616" i="1"/>
  <c r="E613" i="1"/>
  <c r="E611" i="1"/>
  <c r="E608" i="1"/>
  <c r="E607" i="1"/>
  <c r="E606" i="1"/>
  <c r="E601" i="1" l="1"/>
  <c r="E302" i="1"/>
  <c r="E560" i="1" l="1"/>
  <c r="E18" i="1"/>
  <c r="E19" i="1"/>
  <c r="E20" i="1"/>
  <c r="E36" i="1"/>
  <c r="E574" i="1" l="1"/>
  <c r="E573" i="1"/>
  <c r="E591" i="1"/>
  <c r="E580" i="1"/>
  <c r="E579" i="1"/>
  <c r="E586" i="1"/>
  <c r="E585" i="1"/>
  <c r="E583" i="1"/>
  <c r="E584" i="1"/>
  <c r="E582" i="1"/>
  <c r="E587" i="1"/>
  <c r="E575" i="1"/>
  <c r="E757" i="1" l="1"/>
  <c r="E756" i="1"/>
  <c r="E724" i="1"/>
  <c r="E589" i="1"/>
  <c r="E759" i="1"/>
  <c r="E717" i="1"/>
  <c r="E693" i="1"/>
  <c r="E3" i="1"/>
  <c r="E163" i="1"/>
  <c r="E162" i="1"/>
  <c r="E164" i="1"/>
  <c r="E731" i="1"/>
  <c r="E730" i="1"/>
  <c r="E770" i="1"/>
  <c r="E396" i="1"/>
  <c r="E395" i="1"/>
  <c r="E729" i="1"/>
  <c r="E696" i="1"/>
  <c r="E740" i="1"/>
  <c r="E534" i="1" l="1"/>
  <c r="E529" i="1"/>
  <c r="E520" i="1"/>
  <c r="E471" i="1"/>
  <c r="E483" i="1" l="1"/>
  <c r="E461" i="1"/>
  <c r="E492" i="1"/>
  <c r="E491" i="1"/>
  <c r="E489" i="1"/>
  <c r="E476" i="1"/>
  <c r="E477" i="1"/>
  <c r="E475" i="1"/>
  <c r="E488" i="1"/>
  <c r="E450" i="1"/>
  <c r="E508" i="1"/>
  <c r="E454" i="1"/>
  <c r="E468" i="1"/>
  <c r="E502" i="1"/>
  <c r="E498" i="1"/>
  <c r="E497" i="1"/>
  <c r="E481" i="1"/>
  <c r="E500" i="1"/>
  <c r="E470" i="1"/>
  <c r="E512" i="1"/>
  <c r="E139" i="1" l="1"/>
  <c r="E138" i="1"/>
  <c r="E141" i="1"/>
  <c r="E133" i="1"/>
  <c r="E132" i="1"/>
  <c r="E131" i="1"/>
  <c r="E126" i="1"/>
  <c r="E125" i="1"/>
  <c r="E140" i="1"/>
  <c r="E179" i="1"/>
  <c r="E122" i="1" l="1"/>
  <c r="E117" i="1"/>
  <c r="E118" i="1"/>
  <c r="E119" i="1"/>
  <c r="E116" i="1"/>
  <c r="E678" i="1" l="1"/>
  <c r="E679" i="1"/>
  <c r="E93" i="1" l="1"/>
  <c r="E160" i="1" l="1"/>
  <c r="E503" i="1"/>
  <c r="E213" i="1"/>
  <c r="E206" i="1"/>
  <c r="E203" i="1"/>
  <c r="E204" i="1"/>
  <c r="E207" i="1"/>
  <c r="E194" i="1" l="1"/>
  <c r="E195" i="1"/>
  <c r="E187" i="1" l="1"/>
  <c r="E171" i="1" l="1"/>
  <c r="E173" i="1"/>
  <c r="E172" i="1"/>
  <c r="E180" i="1"/>
  <c r="E174" i="1"/>
  <c r="E763" i="1"/>
  <c r="E149" i="1" l="1"/>
  <c r="E596" i="1"/>
  <c r="E515" i="1" l="1"/>
  <c r="E158" i="1"/>
  <c r="E147" i="1"/>
  <c r="E155" i="1"/>
  <c r="E157" i="1"/>
  <c r="E156" i="1"/>
  <c r="E16" i="1" l="1"/>
  <c r="E15" i="1"/>
  <c r="E121" i="1" l="1"/>
  <c r="E120" i="1"/>
  <c r="E104" i="1"/>
  <c r="E103" i="1"/>
  <c r="E96" i="1"/>
  <c r="E95" i="1"/>
  <c r="E87" i="1"/>
  <c r="E84" i="1"/>
  <c r="E111" i="1"/>
  <c r="E110" i="1"/>
  <c r="E100" i="1"/>
  <c r="E94" i="1"/>
  <c r="E90" i="1"/>
  <c r="E89" i="1"/>
  <c r="E88" i="1"/>
  <c r="E76" i="1"/>
  <c r="E99" i="1"/>
  <c r="E98" i="1"/>
  <c r="E8" i="1"/>
  <c r="E10" i="1"/>
  <c r="E55" i="1"/>
  <c r="E54" i="1"/>
</calcChain>
</file>

<file path=xl/sharedStrings.xml><?xml version="1.0" encoding="utf-8"?>
<sst xmlns="http://schemas.openxmlformats.org/spreadsheetml/2006/main" count="3185" uniqueCount="1379">
  <si>
    <t xml:space="preserve">LP. </t>
  </si>
  <si>
    <t>NAZWA MIEDZYNARODOWA</t>
  </si>
  <si>
    <t>DAWKA</t>
  </si>
  <si>
    <t>POSTAĆ</t>
  </si>
  <si>
    <t>ILOSĆ (SZT)</t>
  </si>
  <si>
    <t>ILOSĆ OFEROWANYCH OPAKOWAŃ</t>
  </si>
  <si>
    <t>CENA NETTO</t>
  </si>
  <si>
    <t>VAT[%]</t>
  </si>
  <si>
    <t>CENA BRUTTO</t>
  </si>
  <si>
    <t>WARTOŚĆ NETTO</t>
  </si>
  <si>
    <t>WARTOŚĆ BRUTTO</t>
  </si>
  <si>
    <t>Nazwa handlowa, wielkość opakowania, KOD EAN</t>
  </si>
  <si>
    <t>1.</t>
  </si>
  <si>
    <t>Dabigatranum etexilatum</t>
  </si>
  <si>
    <t>110mg</t>
  </si>
  <si>
    <t>kapsułki twarde</t>
  </si>
  <si>
    <t>2.</t>
  </si>
  <si>
    <t>150mg</t>
  </si>
  <si>
    <t>Tigecyclinum</t>
  </si>
  <si>
    <t>50 mg</t>
  </si>
  <si>
    <t xml:space="preserve">proszek do sporządzania roztworu do infuzji </t>
  </si>
  <si>
    <t>VAT [%]</t>
  </si>
  <si>
    <t>1g</t>
  </si>
  <si>
    <t>proszek do sporządzania roztworu do infuzji dożylnych i wstrzykiwań domięśniowych</t>
  </si>
  <si>
    <t>2g</t>
  </si>
  <si>
    <t>Ciprofloxacinum</t>
  </si>
  <si>
    <t>2 mg/ml</t>
  </si>
  <si>
    <t>roztwór do infuzji 100ml</t>
  </si>
  <si>
    <t xml:space="preserve">roztwór do infuzji 200ml </t>
  </si>
  <si>
    <t>Meropenemum</t>
  </si>
  <si>
    <t>proszek do sporządzania roztworu do wstrzykiwań i infuzji. Stabilność min 3 godz</t>
  </si>
  <si>
    <t>0,5g</t>
  </si>
  <si>
    <t>proszek do sporządzania roztworu do wstrzykiwań i infuzji Stabilność min  3 godz</t>
  </si>
  <si>
    <t>Imipenemum, Cilastatinum</t>
  </si>
  <si>
    <t>0,5g+0,5g</t>
  </si>
  <si>
    <t>proszek do sporządzania roztworu do infuzji</t>
  </si>
  <si>
    <t>Ceftazidimum</t>
  </si>
  <si>
    <t>proszek do sporządzania roztworu do wstrzykiwań i infuzji</t>
  </si>
  <si>
    <t>Furosemidum</t>
  </si>
  <si>
    <t>10mg/ml</t>
  </si>
  <si>
    <t xml:space="preserve"> ILOŚĆ SZT </t>
  </si>
  <si>
    <t>ILOŚĆ OP</t>
  </si>
  <si>
    <t xml:space="preserve"> CENA NETTO</t>
  </si>
  <si>
    <t xml:space="preserve">VAT [%] </t>
  </si>
  <si>
    <t>Acidum tranexamicum</t>
  </si>
  <si>
    <t>100 mg/ml</t>
  </si>
  <si>
    <t>roztwór do wstrzykiwań i/lub infuzji fiol., amp. a 5ml</t>
  </si>
  <si>
    <t>RAZEM</t>
  </si>
  <si>
    <t>Clindamycinum</t>
  </si>
  <si>
    <t>150mg/ml</t>
  </si>
  <si>
    <t>roztwór do wstrzykiwań i infuzji 4 ml</t>
  </si>
  <si>
    <t>roztwór do wstrzykiwań i infuzji 2 ml</t>
  </si>
  <si>
    <t>Piperacillinum natricum,Tazobactamum natricum</t>
  </si>
  <si>
    <t>4g+0,5g</t>
  </si>
  <si>
    <t>Gentamycinum</t>
  </si>
  <si>
    <t>1mg/1ml</t>
  </si>
  <si>
    <t>roztwór do infuzji 80ml</t>
  </si>
  <si>
    <t>3mg/1ml</t>
  </si>
  <si>
    <t>3.</t>
  </si>
  <si>
    <t>roztwór do infuzji 120ml</t>
  </si>
  <si>
    <t>Immunoglobulin, human anti-D</t>
  </si>
  <si>
    <t>300 µg (1500 j.m.)/2 ml</t>
  </si>
  <si>
    <t>roztwór do wstrzykiwań 2ml</t>
  </si>
  <si>
    <t>Heparinum natricum</t>
  </si>
  <si>
    <t>5000 j.m./ml</t>
  </si>
  <si>
    <t>roztwór do wstrzykiwań 5 ml</t>
  </si>
  <si>
    <t>Amoxicillinum, Acidum clavulanicum</t>
  </si>
  <si>
    <t>1g+0,2g</t>
  </si>
  <si>
    <t>Alteplasum</t>
  </si>
  <si>
    <t>1mg</t>
  </si>
  <si>
    <t>proszek i rozpuszczalnik do sporządzania roztworu do wlewu</t>
  </si>
  <si>
    <t>Amikacinum</t>
  </si>
  <si>
    <t>250 mg/ml</t>
  </si>
  <si>
    <t>roztwór do wstrzykiwań i infuzji 2ml</t>
  </si>
  <si>
    <t>125 mg/ml</t>
  </si>
  <si>
    <t>10 mg/ml</t>
  </si>
  <si>
    <t>roztwór do infuzji, butelka 100ml</t>
  </si>
  <si>
    <t>5 mg/ml</t>
  </si>
  <si>
    <t>Pottasium chloride, Glucose</t>
  </si>
  <si>
    <t>3 g/l + 55,0g/l</t>
  </si>
  <si>
    <t xml:space="preserve"> roztwór do infuzji 500ml</t>
  </si>
  <si>
    <t>4.</t>
  </si>
  <si>
    <t>Pottasium chloride, Sodium Chloride</t>
  </si>
  <si>
    <t>3 g/l + 9,0 g/l</t>
  </si>
  <si>
    <t>5.</t>
  </si>
  <si>
    <t>Tobramycinum</t>
  </si>
  <si>
    <t>3 mg/ml</t>
  </si>
  <si>
    <t>roztwór do infuzji, butelka 80ml</t>
  </si>
  <si>
    <t>6.</t>
  </si>
  <si>
    <t>roztwór do infuzji, butelka 120ml</t>
  </si>
  <si>
    <t>7.</t>
  </si>
  <si>
    <t>Paracetamolum</t>
  </si>
  <si>
    <t>roztwór do infuzji, amp. 10 ml</t>
  </si>
  <si>
    <t>8.</t>
  </si>
  <si>
    <t>9.</t>
  </si>
  <si>
    <t>10.</t>
  </si>
  <si>
    <t>propofolum</t>
  </si>
  <si>
    <t xml:space="preserve">emulsja do wstrzykiwań, amp-strzyk.a 50ml </t>
  </si>
  <si>
    <t>11.</t>
  </si>
  <si>
    <t>12.</t>
  </si>
  <si>
    <t>13.</t>
  </si>
  <si>
    <t>14.</t>
  </si>
  <si>
    <t>Bupivacaini hydrochloridum</t>
  </si>
  <si>
    <t>5mg/ml</t>
  </si>
  <si>
    <t>r.r. do wstrzykiwań a 4 ml, każda amp pakowana sterylnie osobno</t>
  </si>
  <si>
    <t xml:space="preserve">Remifentanilum </t>
  </si>
  <si>
    <t>proszek do sporzadzania r.r. do wstrzykiwań i infuzji fiol. a 3 ml</t>
  </si>
  <si>
    <t>2mg</t>
  </si>
  <si>
    <t>proszek do sporzadzania r.r. do wstrzykiwań i infuzji fiol. a 5 ml</t>
  </si>
  <si>
    <t>Lidocainum+prilocainum</t>
  </si>
  <si>
    <t>25mg/g+25mg/g</t>
  </si>
  <si>
    <t>krem a 30g</t>
  </si>
  <si>
    <t>100 mg/mL</t>
  </si>
  <si>
    <t>r.r.do wstrzykiwań fiol.  2ml</t>
  </si>
  <si>
    <t>r.r.do wstrzykiwań fiol.  5ml</t>
  </si>
  <si>
    <t>Rifampicinum</t>
  </si>
  <si>
    <t>kaps</t>
  </si>
  <si>
    <t>Doxycyclinum</t>
  </si>
  <si>
    <t>100mg</t>
  </si>
  <si>
    <t>kaps.twarde</t>
  </si>
  <si>
    <t>0,02 g/1ml</t>
  </si>
  <si>
    <t>rozt.do infuzji, amp.5ml</t>
  </si>
  <si>
    <t>Estazolamum</t>
  </si>
  <si>
    <t>tabl.</t>
  </si>
  <si>
    <t>Cloxacillinum</t>
  </si>
  <si>
    <t>proszek do p.roztw.do wstrz. Fiol.</t>
  </si>
  <si>
    <t>0,5g+0,1g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</si>
  <si>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</si>
  <si>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</si>
  <si>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</si>
  <si>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</si>
  <si>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</si>
  <si>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</si>
  <si>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</si>
  <si>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</si>
  <si>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</si>
  <si>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</si>
  <si>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</si>
  <si>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</si>
  <si>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</si>
  <si>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</si>
  <si>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Ampicillinum</t>
  </si>
  <si>
    <t>500mg</t>
  </si>
  <si>
    <t>Ampicillinum, Sulbactamum</t>
  </si>
  <si>
    <t>2g+1g</t>
  </si>
  <si>
    <t>Amoxicillinum</t>
  </si>
  <si>
    <t>Benzylpenicillinum</t>
  </si>
  <si>
    <t>3 000 000 j.m.</t>
  </si>
  <si>
    <t>proszek do inj.doż./dom. fiol.</t>
  </si>
  <si>
    <t>5 000 000 j.m.</t>
  </si>
  <si>
    <t>Clonazepamum</t>
  </si>
  <si>
    <t>0,5mg</t>
  </si>
  <si>
    <t>1 mg/1ml</t>
  </si>
  <si>
    <t>rozt.do wstrz. Amp a 1ml</t>
  </si>
  <si>
    <t>Colistimethatum natricum</t>
  </si>
  <si>
    <t>1 000 000 j.m.</t>
  </si>
  <si>
    <t>Erythromycinum</t>
  </si>
  <si>
    <t>0,2 g</t>
  </si>
  <si>
    <t>Neomycinum</t>
  </si>
  <si>
    <t>0,01172 g/g</t>
  </si>
  <si>
    <t>aer.32 g (55 ml)</t>
  </si>
  <si>
    <t>0,25 g</t>
  </si>
  <si>
    <t>300mg</t>
  </si>
  <si>
    <t>0,875g+0,125g</t>
  </si>
  <si>
    <t>Azithromycinum</t>
  </si>
  <si>
    <t>Clarithromycinum</t>
  </si>
  <si>
    <t>Diazepamum</t>
  </si>
  <si>
    <t>5mg</t>
  </si>
  <si>
    <t>roztwór do wstrzyknięć, amp.2ml</t>
  </si>
  <si>
    <t>29.</t>
  </si>
  <si>
    <t>30.</t>
  </si>
  <si>
    <t>31.</t>
  </si>
  <si>
    <t>Nystatinum</t>
  </si>
  <si>
    <t>100 000 I.U./ml</t>
  </si>
  <si>
    <t>Dobutamini hydrochloridum</t>
  </si>
  <si>
    <t>proszek do p.roztw.do infuzji, fiol.</t>
  </si>
  <si>
    <t>32.</t>
  </si>
  <si>
    <t>Lorazepamum</t>
  </si>
  <si>
    <t>2,5mg</t>
  </si>
  <si>
    <t>tabl.draż</t>
  </si>
  <si>
    <t>tabl.draż.</t>
  </si>
  <si>
    <t>proszek do sporządzania zawies op. a 24ml</t>
  </si>
  <si>
    <t>Perindopril argininum+ amlodypinum</t>
  </si>
  <si>
    <t>5mg+5mg</t>
  </si>
  <si>
    <t>5mg+10mg</t>
  </si>
  <si>
    <t>10mg+5mg</t>
  </si>
  <si>
    <t>10mg+10mg</t>
  </si>
  <si>
    <t>Tianeptinum natricum</t>
  </si>
  <si>
    <t>12,5mg</t>
  </si>
  <si>
    <t>gliclazyd</t>
  </si>
  <si>
    <t>30mg</t>
  </si>
  <si>
    <t>60mg</t>
  </si>
  <si>
    <t>tabl. o zmodyfikowanym uwal</t>
  </si>
  <si>
    <t>Ivabradinum</t>
  </si>
  <si>
    <t>5mh</t>
  </si>
  <si>
    <t>7,5mg</t>
  </si>
  <si>
    <t>perindopril argininum+ indapamid</t>
  </si>
  <si>
    <t>2,5mg+0,625mg</t>
  </si>
  <si>
    <t>5mg+1,25mg</t>
  </si>
  <si>
    <t>10mg+2,5mg</t>
  </si>
  <si>
    <t>trimetazidine</t>
  </si>
  <si>
    <t>35mg</t>
  </si>
  <si>
    <t>tabl.  o zmodyfikowanym uwalnianiu</t>
  </si>
  <si>
    <t>Perindoprilum argininum</t>
  </si>
  <si>
    <t>10mg</t>
  </si>
  <si>
    <t>tabl. powlekane o przedłużonym uwalnianiu</t>
  </si>
  <si>
    <t>Indapamidum</t>
  </si>
  <si>
    <t>1,5mg</t>
  </si>
  <si>
    <t>Rifampicinum + isoniazidum</t>
  </si>
  <si>
    <t>150mg + 100mg</t>
  </si>
  <si>
    <t>300mg+150mg</t>
  </si>
  <si>
    <t>Metronidazolum</t>
  </si>
  <si>
    <t>rozt. do inf.100ml (but)</t>
  </si>
  <si>
    <t>Metamizolum natricum</t>
  </si>
  <si>
    <t>500 mg/ml</t>
  </si>
  <si>
    <t>roztwór do wstrzykiwań, amp.2 ml</t>
  </si>
  <si>
    <t>roztwór do wstrzykiwań, amp.5 ml</t>
  </si>
  <si>
    <t>0,01 g/ml</t>
  </si>
  <si>
    <t>rozt.do infuzji,  fiol.a 100ml</t>
  </si>
  <si>
    <t>Ketoprofenum</t>
  </si>
  <si>
    <t>50mg</t>
  </si>
  <si>
    <t>tabletki powlekane</t>
  </si>
  <si>
    <t>50mg/1ml</t>
  </si>
  <si>
    <t>roztwór do wstrzykiwań amp. 2ml</t>
  </si>
  <si>
    <t>Acetylcysteinum</t>
  </si>
  <si>
    <t>100mg/1ml</t>
  </si>
  <si>
    <t>roztwór do infuzji amp. 3 ml</t>
  </si>
  <si>
    <t>Levofloxacinum</t>
  </si>
  <si>
    <t>Ferri hydroxydum polysomaltosum</t>
  </si>
  <si>
    <t>0,1 gFe+++/2ml</t>
  </si>
  <si>
    <t>inj.doż. amp.a 2ml</t>
  </si>
  <si>
    <t>Diclofenacum</t>
  </si>
  <si>
    <t xml:space="preserve">25 mg/ml </t>
  </si>
  <si>
    <t>roztwór do wstrzykiwań amp. 3ml</t>
  </si>
  <si>
    <t>Vancomycinum</t>
  </si>
  <si>
    <t>proszek do sporządzania roztworu do infuzji oraz roztworu doustnego fiol.</t>
  </si>
  <si>
    <t>500 mg</t>
  </si>
  <si>
    <t>Ferri hydroxydum saccharum</t>
  </si>
  <si>
    <t>rozt.do wstrz.i infuzji  amp.a 5ml</t>
  </si>
  <si>
    <t>Aluminii acetotartras</t>
  </si>
  <si>
    <t>10 mg/g</t>
  </si>
  <si>
    <t>żel</t>
  </si>
  <si>
    <t>1000 mg</t>
  </si>
  <si>
    <t>Sulfathiazolum argentum</t>
  </si>
  <si>
    <t>20 mg/g</t>
  </si>
  <si>
    <t>krem 40g</t>
  </si>
  <si>
    <t>Lidocaini hydrochloridum</t>
  </si>
  <si>
    <t>żel 30g stosowany w urologii</t>
  </si>
  <si>
    <t>żel 30g stosowany w anestezjologii i laryngologii</t>
  </si>
  <si>
    <t>Hydrocortisonum</t>
  </si>
  <si>
    <t>proszek i rozpuszczalnik do sporządzania roztworu do wstrzykiwań i infuzji fiol. z subst. + amp. rozp.</t>
  </si>
  <si>
    <t>25mg</t>
  </si>
  <si>
    <t>Suxamethonium chloride</t>
  </si>
  <si>
    <t>200mg</t>
  </si>
  <si>
    <t>proszek do sporządzania roztworu do wstrzykiwań</t>
  </si>
  <si>
    <t>Dexamethasoni phosphas</t>
  </si>
  <si>
    <t xml:space="preserve">4mg/ml </t>
  </si>
  <si>
    <t>roztwór do wstrzykiwań      2 ml</t>
  </si>
  <si>
    <t>roztwór do wstrzykiwań      1 ml</t>
  </si>
  <si>
    <t>Pancuronium</t>
  </si>
  <si>
    <t>2mg/1ml</t>
  </si>
  <si>
    <t>krem 100g</t>
  </si>
  <si>
    <t>Aciclovirum</t>
  </si>
  <si>
    <t xml:space="preserve"> 250 mg</t>
  </si>
  <si>
    <t>proszek do sporządzania roztworu do infuzji, fiol.</t>
  </si>
  <si>
    <t xml:space="preserve">Immunoglobulinum humanum </t>
  </si>
  <si>
    <t>50 j.m./ ml</t>
  </si>
  <si>
    <t>roztwór do infuzji fiol. 2ml</t>
  </si>
  <si>
    <t>roztwór do infuzji fiol. 10ml</t>
  </si>
  <si>
    <t>Glux 30% ( glukoza)</t>
  </si>
  <si>
    <t>wodny r.r. 0,7ml amp.</t>
  </si>
  <si>
    <t>Cefoperazonum + Sulbactamum</t>
  </si>
  <si>
    <t>1g + 1 g</t>
  </si>
  <si>
    <t>proszek do sporządzania roztworu do wstrzykiwań i infuzji fiol.</t>
  </si>
  <si>
    <t>Donepezili hydrochloridum</t>
  </si>
  <si>
    <t>tabl.powl.</t>
  </si>
  <si>
    <t>Misoprostolum</t>
  </si>
  <si>
    <t>200 mcg</t>
  </si>
  <si>
    <t>tabl.powl./kaps.twarde/kaps</t>
  </si>
  <si>
    <t>Trimebutini maleas</t>
  </si>
  <si>
    <t>tabletki</t>
  </si>
  <si>
    <t>Trimebutinum</t>
  </si>
  <si>
    <t>7,87 mg/1g</t>
  </si>
  <si>
    <t>gran.do p.zaw.doust. Op a 250ml</t>
  </si>
  <si>
    <t>Methylprednisolonum</t>
  </si>
  <si>
    <t>0,04 g/ml</t>
  </si>
  <si>
    <t>zaw.do wstrz. 1 fiol.a 1ml</t>
  </si>
  <si>
    <t>Apixabanum</t>
  </si>
  <si>
    <t>tabl.powlekane</t>
  </si>
  <si>
    <t>5 mg</t>
  </si>
  <si>
    <t xml:space="preserve">Vaccinum encephalitidis ixodibus advectae inactivatum </t>
  </si>
  <si>
    <t>2,4 mcg/0,5ml</t>
  </si>
  <si>
    <t>zaw.do wstrz. 1 amp.-strz.a 0,5ml</t>
  </si>
  <si>
    <t>Ketaminum</t>
  </si>
  <si>
    <t>0,05 g/1ml</t>
  </si>
  <si>
    <t>fiol.a 10ml</t>
  </si>
  <si>
    <t>rozt.do wstrz. fiol.a 20ml</t>
  </si>
  <si>
    <t>4mg</t>
  </si>
  <si>
    <t>16mg</t>
  </si>
  <si>
    <t>tabl</t>
  </si>
  <si>
    <t>Dinoprostonum</t>
  </si>
  <si>
    <t>0,5 mg</t>
  </si>
  <si>
    <t>żel, 3g</t>
  </si>
  <si>
    <t>Alprostadilum</t>
  </si>
  <si>
    <t>0,5 mg/ml</t>
  </si>
  <si>
    <t>roztwór do wstrzyknięć amp  a 1ml</t>
  </si>
  <si>
    <t>Sulfasalazinum</t>
  </si>
  <si>
    <t>0,5 g</t>
  </si>
  <si>
    <t>tabl.dojelit.</t>
  </si>
  <si>
    <t>40mg</t>
  </si>
  <si>
    <t>125mg</t>
  </si>
  <si>
    <t>liof.+rozp.do wstrz.</t>
  </si>
  <si>
    <t>1000mg</t>
  </si>
  <si>
    <t>Voriconazolum</t>
  </si>
  <si>
    <t>proszek do sporządzania roztw. 1 fiol.</t>
  </si>
  <si>
    <t>Ceftazidimum, Avibactam</t>
  </si>
  <si>
    <t>2g+0,5g</t>
  </si>
  <si>
    <t>proszek do sporządzania koncen, fiol.</t>
  </si>
  <si>
    <t>Rivaroxabanum</t>
  </si>
  <si>
    <t>15mg</t>
  </si>
  <si>
    <t xml:space="preserve">tabl.powlekane, kaps.twarde, </t>
  </si>
  <si>
    <t>Roztwór do wstrzykiwań lub Roztwór do wstrzykiwań /  infuzji  amp. 2ml</t>
  </si>
  <si>
    <t>Proszek do sporządzania roztworu do wstrzykiwań. Przygotowanie do podania w 0,9% NaCl oraz glukozie 5%, fiol.</t>
  </si>
  <si>
    <t>Pantoprazolum</t>
  </si>
  <si>
    <t>Kalii chloridum</t>
  </si>
  <si>
    <t>150 mg/ml</t>
  </si>
  <si>
    <t>koncentrat do sporządzania roztworu do infuzji a 10ml</t>
  </si>
  <si>
    <t xml:space="preserve"> </t>
  </si>
  <si>
    <t>33.</t>
  </si>
  <si>
    <t>34.</t>
  </si>
  <si>
    <t>35.</t>
  </si>
  <si>
    <t>Immunoglobulinum humanum anti-D</t>
  </si>
  <si>
    <t>50 mcg/ml</t>
  </si>
  <si>
    <t>roztwór do wstrzykiwań, amp. 1ml</t>
  </si>
  <si>
    <t>150 mcg/ml</t>
  </si>
  <si>
    <t>Chlorprothixeni hydrochloridum</t>
  </si>
  <si>
    <t>Tabletki powlekane</t>
  </si>
  <si>
    <t>15 mg</t>
  </si>
  <si>
    <t>Sevofluranum</t>
  </si>
  <si>
    <t>moc 100%</t>
  </si>
  <si>
    <t xml:space="preserve">Płyn wziewny, butelka 250ml, każda butelka z fabrycznie zamontowanym adapterem bez dodatkowych elementów łączących butelkę z parownikiem, butelka bezpieczna nieszklana </t>
  </si>
  <si>
    <t>* wykonawca na czas umowy zobowiązuje się do użyczenia 8 szt parowników , legalizacja parowników, przegląd i szkolenie personelu należy do wykonawcy</t>
  </si>
  <si>
    <t>Prothrombinum multiplex humanum</t>
  </si>
  <si>
    <t>500 j.m.</t>
  </si>
  <si>
    <t>proszek i rozpuszczalnik do sporządzania roztworu do wstrzykiwań</t>
  </si>
  <si>
    <t>Immunoglobulina ludzka przeciw wirusowi varicella-zoster</t>
  </si>
  <si>
    <t>25j.m./ml</t>
  </si>
  <si>
    <t>roztwór do infuzji, fiol.5ml</t>
  </si>
  <si>
    <t>Szczepionka przeciwko kleszczowemu zapaleniu mózgu (cały wirus, inaktywowany)</t>
  </si>
  <si>
    <t>ampułko-strzykawka 0,5 ml z igłą</t>
  </si>
  <si>
    <t>Vaccinum hepatitidis A inactivatum adsorbatum</t>
  </si>
  <si>
    <t>nie mniej niż 1440 jednostek ELISA wirusa zapalenia wątroby typu A, szczep HM175/ml; 1 dawka (1 ml)</t>
  </si>
  <si>
    <t>zawiesina do wstrzykiwań, 1 amp.-strzyk. 1 ml z igłą</t>
  </si>
  <si>
    <t>Natrii chloridum + Kalii chloridum + Calcii chloridum dihydricum  bez zawartości mleczanów</t>
  </si>
  <si>
    <t>(8,6 mg + 0,3 mg + 0,33 mg)/ml</t>
  </si>
  <si>
    <t xml:space="preserve">roztwór do infuzji 500ml, butelka dwa porty równej wielkości niewymagające dezynfekcji przed pierwszym użyciem 
</t>
  </si>
  <si>
    <t>Cisatracurium</t>
  </si>
  <si>
    <t>2mg/ml</t>
  </si>
  <si>
    <t>roztwór do wstrzykiwań lub infuzji fiol.5 ml</t>
  </si>
  <si>
    <t>roztwór do wstrzykiwań lub infuzji fiol.2,5 ml</t>
  </si>
  <si>
    <t>ILOSĆ (g)</t>
  </si>
  <si>
    <t>56.</t>
  </si>
  <si>
    <t>zakup w dawkach dostępnych w ofercie u danego producenta</t>
  </si>
  <si>
    <t>roztwór do infuzji</t>
  </si>
  <si>
    <t>Immunoglobulinum humanum normale ad usum intravenosum. Zastosowanie u dzieci z Chorobą  Kawasaki, żółtaczka patologiczna, pims</t>
  </si>
  <si>
    <t>Fidaxomycinum</t>
  </si>
  <si>
    <t>ILOSĆ (szt)</t>
  </si>
  <si>
    <t>4 mg/ml</t>
  </si>
  <si>
    <t>roztwór do wstrzykiwań; amp. 1 ml</t>
  </si>
  <si>
    <t>bisoprolol + perindopril argininum</t>
  </si>
  <si>
    <t>indapamid+amlodipinum</t>
  </si>
  <si>
    <t>1,5mg+5mg</t>
  </si>
  <si>
    <t>1,5mg+10mg</t>
  </si>
  <si>
    <t>Rocuronii bromidum</t>
  </si>
  <si>
    <t>r.r.do wstrzykiwań , fiol. 5ml</t>
  </si>
  <si>
    <t>Teicoplaninum</t>
  </si>
  <si>
    <t>0,4 g</t>
  </si>
  <si>
    <t>proszek i rozp. do sporządzania r.r. do wstrzykiwań/ infuzji lub r.r. doustnego, fiol+amp. Rozpuszczalnika</t>
  </si>
  <si>
    <t>perindopril+indapamid+ amlodypina</t>
  </si>
  <si>
    <t>5mg+1,25mg+ 5mg</t>
  </si>
  <si>
    <t>5mg+1,25mg+ 10mg</t>
  </si>
  <si>
    <t>10mg+2,5mg+5mg</t>
  </si>
  <si>
    <t>10mg+2,5mg+ 10mg</t>
  </si>
  <si>
    <t>ILOSĆ ofer. opakań</t>
  </si>
  <si>
    <t>CENA NETTO (zł)</t>
  </si>
  <si>
    <t>CENA BRUTTO (zł)</t>
  </si>
  <si>
    <t>WARTOŚĆ NETTO (zł)</t>
  </si>
  <si>
    <t xml:space="preserve">WARTOŚĆ BRUTTO (zł) </t>
  </si>
  <si>
    <t>roztwór do wstrzykiwań amp. 5ml</t>
  </si>
  <si>
    <t>5mg+0,05 g</t>
  </si>
  <si>
    <t xml:space="preserve">2,5mg+25mg </t>
  </si>
  <si>
    <t>amp. 2 ml</t>
  </si>
  <si>
    <t>r.r.do wstrzykiwań, amp. 10ml</t>
  </si>
  <si>
    <t>100mg/ml</t>
  </si>
  <si>
    <t>amp.2ml</t>
  </si>
  <si>
    <t>40 mg/ml</t>
  </si>
  <si>
    <t>Haloperidolum</t>
  </si>
  <si>
    <t>5 mg/1ml</t>
  </si>
  <si>
    <t>amp. 1 ml</t>
  </si>
  <si>
    <t>20mg</t>
  </si>
  <si>
    <t>20 mg/ml</t>
  </si>
  <si>
    <t>tabl./tabl.powlekane</t>
  </si>
  <si>
    <t>850mg</t>
  </si>
  <si>
    <t>10 mg</t>
  </si>
  <si>
    <t xml:space="preserve">Metoprololi </t>
  </si>
  <si>
    <t>1 mg/ml</t>
  </si>
  <si>
    <t>250 mg</t>
  </si>
  <si>
    <t>Norepinephrinum</t>
  </si>
  <si>
    <t>Tabletki ulegające rozpadowi w jamie ustnej</t>
  </si>
  <si>
    <t>roztwór do wstrzykiwań, amp.2ml</t>
  </si>
  <si>
    <t>400mg</t>
  </si>
  <si>
    <t>Tabletki o przedłużonym uwalnianiu</t>
  </si>
  <si>
    <t>100 mg</t>
  </si>
  <si>
    <t>roztwór do wstrzykiwań, amp.1ml</t>
  </si>
  <si>
    <t>200mg/ml</t>
  </si>
  <si>
    <t>kaps.twarde, tabl.</t>
  </si>
  <si>
    <t>36.</t>
  </si>
  <si>
    <t>150 mg</t>
  </si>
  <si>
    <t>37.</t>
  </si>
  <si>
    <t>38.</t>
  </si>
  <si>
    <t>tabl., tabl.powlekane</t>
  </si>
  <si>
    <t>39.</t>
  </si>
  <si>
    <t>40.</t>
  </si>
  <si>
    <t>41.</t>
  </si>
  <si>
    <t>25 mg</t>
  </si>
  <si>
    <t>42.</t>
  </si>
  <si>
    <t>43.</t>
  </si>
  <si>
    <t>44.</t>
  </si>
  <si>
    <t>45.</t>
  </si>
  <si>
    <t>tabl., kaps.twarde</t>
  </si>
  <si>
    <t>46.</t>
  </si>
  <si>
    <t>47.</t>
  </si>
  <si>
    <t>48.</t>
  </si>
  <si>
    <t>49.</t>
  </si>
  <si>
    <t>3mg</t>
  </si>
  <si>
    <t>50.</t>
  </si>
  <si>
    <t>51.</t>
  </si>
  <si>
    <t>52.</t>
  </si>
  <si>
    <t>53.</t>
  </si>
  <si>
    <t>Salbutamolum</t>
  </si>
  <si>
    <t>54.</t>
  </si>
  <si>
    <t>Sertralinum</t>
  </si>
  <si>
    <t>55.</t>
  </si>
  <si>
    <t>krople do oczu , minimsy 12 szt,    op</t>
  </si>
  <si>
    <t>57.</t>
  </si>
  <si>
    <t>Zawiesina doustna, opakowanie 100ml</t>
  </si>
  <si>
    <t>58.</t>
  </si>
  <si>
    <t>(80 mg + 16 mg)/ml</t>
  </si>
  <si>
    <t>koncentrat do sporządzania roztworu do infuzji, amp.5ml</t>
  </si>
  <si>
    <t>59.</t>
  </si>
  <si>
    <t>60.</t>
  </si>
  <si>
    <t>61.</t>
  </si>
  <si>
    <t>80mg</t>
  </si>
  <si>
    <t>62.</t>
  </si>
  <si>
    <t>krople do oczu, roztwór, fl 5 ml</t>
  </si>
  <si>
    <t>63.</t>
  </si>
  <si>
    <t>64.</t>
  </si>
  <si>
    <t>Tabl. o przedłużonym uwalnianiu, kaps. o przedłużonym uwalnianiu, twarde</t>
  </si>
  <si>
    <t>65.</t>
  </si>
  <si>
    <t>66.</t>
  </si>
  <si>
    <t>67.</t>
  </si>
  <si>
    <t>120mg</t>
  </si>
  <si>
    <t>Furosemidum 40 mg tabl.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</si>
  <si>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</si>
  <si>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</si>
  <si>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</si>
  <si>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</si>
  <si>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</si>
  <si>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</si>
  <si>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</si>
  <si>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</si>
  <si>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</si>
  <si>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</si>
  <si>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</si>
  <si>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</si>
  <si>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</si>
  <si>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</si>
  <si>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</si>
  <si>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</si>
  <si>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</si>
  <si>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</si>
  <si>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</si>
  <si>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</si>
  <si>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</si>
  <si>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</si>
  <si>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</si>
  <si>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</si>
  <si>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</si>
  <si>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</si>
  <si>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</si>
  <si>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</si>
  <si>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</si>
  <si>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</si>
  <si>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</si>
  <si>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</si>
  <si>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</si>
  <si>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</si>
  <si>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</si>
  <si>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</si>
  <si>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</si>
  <si>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</si>
  <si>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</si>
  <si>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</si>
  <si>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</si>
  <si>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</si>
  <si>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</si>
  <si>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</si>
  <si>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</si>
  <si>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</si>
  <si>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</si>
  <si>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</si>
  <si>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</si>
  <si>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</si>
  <si>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</si>
  <si>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</si>
  <si>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</si>
  <si>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</si>
  <si>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</si>
  <si>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</si>
  <si>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</si>
  <si>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</si>
  <si>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</si>
  <si>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</si>
  <si>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</si>
  <si>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</si>
  <si>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</si>
  <si>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</si>
  <si>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</si>
  <si>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</si>
  <si>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</si>
  <si>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</si>
  <si>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</si>
  <si>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</si>
  <si>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</si>
  <si>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</si>
  <si>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</si>
  <si>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</si>
  <si>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</si>
  <si>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</si>
  <si>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</si>
  <si>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</si>
  <si>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</si>
  <si>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</si>
  <si>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</si>
  <si>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</si>
  <si>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</si>
  <si>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</si>
  <si>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</si>
  <si>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</si>
  <si>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</si>
  <si>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</si>
  <si>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163.</t>
  </si>
  <si>
    <t>165.</t>
  </si>
  <si>
    <t>166.</t>
  </si>
  <si>
    <t>167.</t>
  </si>
  <si>
    <t>168.</t>
  </si>
  <si>
    <t>250mg</t>
  </si>
  <si>
    <t>800mg</t>
  </si>
  <si>
    <t xml:space="preserve">Acenocoumarolum </t>
  </si>
  <si>
    <t>Acetazolamidum</t>
  </si>
  <si>
    <t xml:space="preserve">Aciclovirum </t>
  </si>
  <si>
    <t xml:space="preserve">Acidum acetylsalicylicum </t>
  </si>
  <si>
    <t>75mg</t>
  </si>
  <si>
    <t>tabl.dojelitowe</t>
  </si>
  <si>
    <t xml:space="preserve">Acidum ascorbicum   </t>
  </si>
  <si>
    <t xml:space="preserve">Amikacinum  </t>
  </si>
  <si>
    <t xml:space="preserve"> krople do oczu, roztwór 5ml</t>
  </si>
  <si>
    <t xml:space="preserve">Amiloridum, Hydrochlorothiazidum </t>
  </si>
  <si>
    <t xml:space="preserve">Amiodaroni hydrochloridum </t>
  </si>
  <si>
    <t xml:space="preserve">(80 mg + 11,4 mg) mg/ml </t>
  </si>
  <si>
    <t xml:space="preserve">Amoxicillinum, Acidum clavulanicum </t>
  </si>
  <si>
    <t>proszek do sporządzania zawiesiny doustnej 140ml</t>
  </si>
  <si>
    <t xml:space="preserve">0,05 g/1ml </t>
  </si>
  <si>
    <t xml:space="preserve">Antazolini mesilas  </t>
  </si>
  <si>
    <t>Aqua pro injectione</t>
  </si>
  <si>
    <t xml:space="preserve"> amp.10ml</t>
  </si>
  <si>
    <t xml:space="preserve">Aripiprazolum </t>
  </si>
  <si>
    <t>tabletki ulegające rozpadowi w jamie ustnej</t>
  </si>
  <si>
    <t xml:space="preserve">Atorvastatinum </t>
  </si>
  <si>
    <t xml:space="preserve">0,5mg/1ml </t>
  </si>
  <si>
    <t xml:space="preserve">Atropinum sulfuricum </t>
  </si>
  <si>
    <t>roztwór do wstrzykiwań amp.1 ml</t>
  </si>
  <si>
    <t>Baclofenum</t>
  </si>
  <si>
    <t xml:space="preserve">Baclofenum </t>
  </si>
  <si>
    <t xml:space="preserve"> 1 g/ml</t>
  </si>
  <si>
    <t>zaw. doustna i doodbytnicza 240ml</t>
  </si>
  <si>
    <t xml:space="preserve">Barium sulfuribum   </t>
  </si>
  <si>
    <t>24mg</t>
  </si>
  <si>
    <t xml:space="preserve">Betahistini dihydrochloridum </t>
  </si>
  <si>
    <t xml:space="preserve">(0,3 mg + 5 mg)/ml </t>
  </si>
  <si>
    <t xml:space="preserve"> krople do oczu, roztwór 3ml, op</t>
  </si>
  <si>
    <t xml:space="preserve">Bimatoprostum + Timololum </t>
  </si>
  <si>
    <t>krople do oczu, roztwór 5ml</t>
  </si>
  <si>
    <t xml:space="preserve">Brimonidini tartras </t>
  </si>
  <si>
    <t>8mg</t>
  </si>
  <si>
    <t xml:space="preserve">Bromhexini hydrochloridum </t>
  </si>
  <si>
    <t>5mg/1ml</t>
  </si>
  <si>
    <t>roztwór dowstrzykiwań amp. 10ml</t>
  </si>
  <si>
    <t xml:space="preserve">Bupivacainum </t>
  </si>
  <si>
    <t xml:space="preserve">67 mg/ml </t>
  </si>
  <si>
    <t xml:space="preserve">Calcii chloridum </t>
  </si>
  <si>
    <t xml:space="preserve">100mg/ml </t>
  </si>
  <si>
    <t>6,25mg</t>
  </si>
  <si>
    <t xml:space="preserve">Carvedilolum </t>
  </si>
  <si>
    <t xml:space="preserve">Calcium gluconate </t>
  </si>
  <si>
    <t xml:space="preserve">Cefazolinum 1g </t>
  </si>
  <si>
    <t>proszek do sporządzania roztworu do wstrzykiwań, fiol.</t>
  </si>
  <si>
    <t xml:space="preserve">cefotaximum  </t>
  </si>
  <si>
    <t xml:space="preserve">Ceftriaxonum </t>
  </si>
  <si>
    <t xml:space="preserve">Ceftriaxonum 2g </t>
  </si>
  <si>
    <t>1,5g</t>
  </si>
  <si>
    <t>750mg</t>
  </si>
  <si>
    <t>Cefuroximum *1,5g</t>
  </si>
  <si>
    <t xml:space="preserve"> proszek do sporządzania roztworu lub zawiesiny do wstrzykiwań stosowanie od pierwszego dnia życia</t>
  </si>
  <si>
    <t xml:space="preserve">Cefuroximum *750mg </t>
  </si>
  <si>
    <t xml:space="preserve">Cefuroximum </t>
  </si>
  <si>
    <t>krople doustne, roztwór 20ml</t>
  </si>
  <si>
    <t xml:space="preserve">Cetirizini dihydrochloridum </t>
  </si>
  <si>
    <t xml:space="preserve">2 mg/ml </t>
  </si>
  <si>
    <t xml:space="preserve">Ciprofloxacinum </t>
  </si>
  <si>
    <t xml:space="preserve">Clemastini fumaras </t>
  </si>
  <si>
    <t xml:space="preserve">1mg/ml </t>
  </si>
  <si>
    <t>0,1 mg/ml</t>
  </si>
  <si>
    <t xml:space="preserve">Cyanocobalaminum </t>
  </si>
  <si>
    <t xml:space="preserve"> roztwór do wstrzykiwań 1ml</t>
  </si>
  <si>
    <t xml:space="preserve"> 0,5mg/ml</t>
  </si>
  <si>
    <t xml:space="preserve">25mg/ml </t>
  </si>
  <si>
    <t xml:space="preserve"> podanie domięśniowe, dożylne, r.r. do infuzji amp.2ml</t>
  </si>
  <si>
    <t xml:space="preserve">Dexketoprofenum </t>
  </si>
  <si>
    <t xml:space="preserve"> 2 mg/ml</t>
  </si>
  <si>
    <t xml:space="preserve">Diazepamum   </t>
  </si>
  <si>
    <t>mikrowlewka doodbytnicza, roztwór 2,5ml</t>
  </si>
  <si>
    <t xml:space="preserve"> tabl.o przedłużonym uwalnianiu/kaps. o przedłuzonym uwalnianiu/ tabl.o zmodyfikowanym uwalnianiu</t>
  </si>
  <si>
    <t>tabl.dojelitowe/ tabl.dojelitowe powlekane</t>
  </si>
  <si>
    <t xml:space="preserve">Diclofenacum </t>
  </si>
  <si>
    <t xml:space="preserve">0,25 mg/ml </t>
  </si>
  <si>
    <t xml:space="preserve">Digoxinum </t>
  </si>
  <si>
    <t>roztwór do wstrzykiwań amp.2ml</t>
  </si>
  <si>
    <t xml:space="preserve">10 mg/ml </t>
  </si>
  <si>
    <t xml:space="preserve">Dopaminum Hydrochloricum </t>
  </si>
  <si>
    <t>roztwór do infuzji 5ml</t>
  </si>
  <si>
    <t xml:space="preserve">Dopaminum Hydrochloricum  </t>
  </si>
  <si>
    <t xml:space="preserve">Dorzolamidum  </t>
  </si>
  <si>
    <t>krople do oczu, roztwór 5ml, op</t>
  </si>
  <si>
    <t xml:space="preserve">Doxazosinum </t>
  </si>
  <si>
    <t xml:space="preserve">Drotaverini hydrochloridum </t>
  </si>
  <si>
    <t xml:space="preserve">Duloxetini hydrochloridum </t>
  </si>
  <si>
    <t>kaps. dojelitowe/kaps.dojelitowe twarde</t>
  </si>
  <si>
    <t xml:space="preserve">Enalaprili maleas </t>
  </si>
  <si>
    <t>25 mg/ml</t>
  </si>
  <si>
    <t xml:space="preserve"> roztwór do wstrzykiwań amp. 1ml</t>
  </si>
  <si>
    <t xml:space="preserve">Ephedrinum Hydrochloricum </t>
  </si>
  <si>
    <t xml:space="preserve">Eplerenonum </t>
  </si>
  <si>
    <t xml:space="preserve">Escitalopramum </t>
  </si>
  <si>
    <t xml:space="preserve"> 40 mg</t>
  </si>
  <si>
    <t xml:space="preserve">Esomeprosolum </t>
  </si>
  <si>
    <t>Proszek do sporządzania roztworu do wstrzykiwań / do infuzji, rejestracja w chpl od 1 roku życia</t>
  </si>
  <si>
    <t>Famotidinum</t>
  </si>
  <si>
    <t xml:space="preserve">Fentanylum  </t>
  </si>
  <si>
    <t>roztwór do wstrzykiwań amp. 10ml</t>
  </si>
  <si>
    <t xml:space="preserve">Fentanylum </t>
  </si>
  <si>
    <t>kaps/tabl.</t>
  </si>
  <si>
    <t xml:space="preserve">Fluconazolum </t>
  </si>
  <si>
    <t xml:space="preserve">Fluconazolum  </t>
  </si>
  <si>
    <t>(2 500 j.m. + 25 j.m. + 1 mg)/ml</t>
  </si>
  <si>
    <t xml:space="preserve">Fludrocortisoni acetas + Gramicidinum + Neomycinum  </t>
  </si>
  <si>
    <t>krople do oczu i uszu, zawiesina, op.</t>
  </si>
  <si>
    <t>Flunarizinum</t>
  </si>
  <si>
    <t>kaps.twarde, tabl., tabl.powlekane</t>
  </si>
  <si>
    <t>12 mcg</t>
  </si>
  <si>
    <t xml:space="preserve">Formoteroli fumaras  </t>
  </si>
  <si>
    <t>Proszek do inhalacji w kapsułkach twardych</t>
  </si>
  <si>
    <t xml:space="preserve">Fluoxetinum </t>
  </si>
  <si>
    <t>12 mcg/dawkę inh.</t>
  </si>
  <si>
    <t xml:space="preserve">Formoteroli fumaras dihydricus  </t>
  </si>
  <si>
    <t>Aerozol inhalacyjny, roztwór 120 dawek (op)</t>
  </si>
  <si>
    <t xml:space="preserve">Fosfomycinum </t>
  </si>
  <si>
    <t xml:space="preserve"> Proszek do sporządzania roztworu do infuzji, butelka 4g</t>
  </si>
  <si>
    <t xml:space="preserve">3 mg/ml </t>
  </si>
  <si>
    <t xml:space="preserve">Gentamicinum </t>
  </si>
  <si>
    <t>krople do oczu, roztwór  5 ml</t>
  </si>
  <si>
    <t>50 mg/ml</t>
  </si>
  <si>
    <t xml:space="preserve">Haloperidoli decanoas </t>
  </si>
  <si>
    <t xml:space="preserve"> roztwór do wstrzykiwań amp.1ml</t>
  </si>
  <si>
    <t xml:space="preserve">Haloperidolum </t>
  </si>
  <si>
    <t xml:space="preserve"> amp. 1 ml</t>
  </si>
  <si>
    <t>krople oczne  10ml</t>
  </si>
  <si>
    <t>Hydrochlorothiazidum</t>
  </si>
  <si>
    <t xml:space="preserve">Hydrochlorothiazidum </t>
  </si>
  <si>
    <t xml:space="preserve">Ibuprofenum </t>
  </si>
  <si>
    <t>czopki</t>
  </si>
  <si>
    <t>tabl.powlekane, kaps.miękkie, tabl.drażowane</t>
  </si>
  <si>
    <t xml:space="preserve">1,5 mg </t>
  </si>
  <si>
    <t xml:space="preserve"> Tabl. o przedłużonym uwalnianiu, Tabl.powlekane o przedłużonym uwalnianiu</t>
  </si>
  <si>
    <t>kaps.dojelitowe twarde</t>
  </si>
  <si>
    <t>pantoprazolum</t>
  </si>
  <si>
    <t>kaps.twarde, kaps.dojelitowe, kaps., tabl.dojelitowe,</t>
  </si>
  <si>
    <t>hialuronianu sodu jednorazowe,</t>
  </si>
  <si>
    <t xml:space="preserve"> Krople do oczu   higieniczne pojemniki, tzw. minimsy a 0,35 ml</t>
  </si>
  <si>
    <t xml:space="preserve">Lacosamidum </t>
  </si>
  <si>
    <t xml:space="preserve">6mg/1 ml </t>
  </si>
  <si>
    <t xml:space="preserve">Levodropropizinum </t>
  </si>
  <si>
    <t>syrop, butelka a 120ml</t>
  </si>
  <si>
    <t xml:space="preserve"> 10 mg/ml</t>
  </si>
  <si>
    <t xml:space="preserve">Lidocaini hydrochloridum </t>
  </si>
  <si>
    <t>roztwór do wstrzykiwań, amp.2ml szklane</t>
  </si>
  <si>
    <t xml:space="preserve">Lidocaini hydrochloridum  </t>
  </si>
  <si>
    <t>20mg/ml</t>
  </si>
  <si>
    <t xml:space="preserve">Lidocainum Hydrochloricum  </t>
  </si>
  <si>
    <t>roztwór do wstrzykiwań amp.20 ml, AMPUŁKI SZKLANE</t>
  </si>
  <si>
    <t xml:space="preserve">Linezolidum </t>
  </si>
  <si>
    <t>roztwór do infuzji worek, butelka 300ml</t>
  </si>
  <si>
    <t>tabl., tabl.powlekane, kaps.twarde</t>
  </si>
  <si>
    <t xml:space="preserve">Loperamidi hydrochloridum </t>
  </si>
  <si>
    <t xml:space="preserve">Lorazepamum 1mg </t>
  </si>
  <si>
    <t>tabl, tabl.drażowane</t>
  </si>
  <si>
    <t xml:space="preserve">Lorazepamum 2,5mg </t>
  </si>
  <si>
    <t>2g+0,2g</t>
  </si>
  <si>
    <t>200 mg/ml</t>
  </si>
  <si>
    <t xml:space="preserve">Magnesii sulfas </t>
  </si>
  <si>
    <t xml:space="preserve"> roztwór do wstrzykiwań amp. 10ml</t>
  </si>
  <si>
    <t xml:space="preserve">Memantini hydrochloridum </t>
  </si>
  <si>
    <t xml:space="preserve">Metamizolum natricum </t>
  </si>
  <si>
    <t xml:space="preserve">Metformini hydrochloridum </t>
  </si>
  <si>
    <t xml:space="preserve">Metoclopramidi hydrochloridum </t>
  </si>
  <si>
    <t xml:space="preserve">Metoclopramidum </t>
  </si>
  <si>
    <t xml:space="preserve"> roztwór do wstrzykiwań amp. 2 ml</t>
  </si>
  <si>
    <t xml:space="preserve">Metoprololi  </t>
  </si>
  <si>
    <t xml:space="preserve"> roztwór do wstrzykiwań, amp.5 ml</t>
  </si>
  <si>
    <t xml:space="preserve">5 mg/ml </t>
  </si>
  <si>
    <t xml:space="preserve">Metronidazolum </t>
  </si>
  <si>
    <t xml:space="preserve">Midazolamum </t>
  </si>
  <si>
    <t>roztwór do wstrzykiwań, amp 1ml</t>
  </si>
  <si>
    <t>roztwór do wstrzykiwań, amp 10ml</t>
  </si>
  <si>
    <t>Midazolamum</t>
  </si>
  <si>
    <t xml:space="preserve">Molsidominum </t>
  </si>
  <si>
    <t>0,05 mg/daw</t>
  </si>
  <si>
    <t>Mometasoni furoas .</t>
  </si>
  <si>
    <t xml:space="preserve"> aerozol do nosa, zawiesina, 1 op a 60 dawek</t>
  </si>
  <si>
    <t xml:space="preserve">Morphini sulfas   </t>
  </si>
  <si>
    <t>roztwór do wstrzykiwań 2ml spinal</t>
  </si>
  <si>
    <t xml:space="preserve">Morphini sulfas </t>
  </si>
  <si>
    <t xml:space="preserve">20 mg/ml </t>
  </si>
  <si>
    <t xml:space="preserve"> 400 mcg/ml</t>
  </si>
  <si>
    <t>Naloxoni hydrochloridum</t>
  </si>
  <si>
    <t xml:space="preserve">Natrii chloridum  </t>
  </si>
  <si>
    <t>koncentrat do sporządzania roztworu do infuzji, amp.10ml</t>
  </si>
  <si>
    <t>9 mg/ml</t>
  </si>
  <si>
    <t>roztwór do infuzji amp. 10ml</t>
  </si>
  <si>
    <t>84 mg/ml</t>
  </si>
  <si>
    <t xml:space="preserve">Natrii hydrogenocarbonas  </t>
  </si>
  <si>
    <t>roztwór do wstrzykiwań, amp. 20ml</t>
  </si>
  <si>
    <t xml:space="preserve">Nebivololum </t>
  </si>
  <si>
    <t xml:space="preserve">Norepinephrinum </t>
  </si>
  <si>
    <t xml:space="preserve"> roztwór do infuzji amp. 1 ml</t>
  </si>
  <si>
    <t xml:space="preserve"> roztwór do infuzji amp. 4 ml</t>
  </si>
  <si>
    <t xml:space="preserve">Ofloxacinum  </t>
  </si>
  <si>
    <t>krople oczne 5ml</t>
  </si>
  <si>
    <t xml:space="preserve"> tabl.powlekane, tabl., kaps.twarde</t>
  </si>
  <si>
    <t xml:space="preserve">Olanzapinum 10mg </t>
  </si>
  <si>
    <t xml:space="preserve">Olanzapinum 5 mg </t>
  </si>
  <si>
    <t xml:space="preserve">Papaverini hydrochloridum </t>
  </si>
  <si>
    <t xml:space="preserve"> roztwór do wstrzykiwań, amp.2ml</t>
  </si>
  <si>
    <t xml:space="preserve">Pentoxifyllinum </t>
  </si>
  <si>
    <t xml:space="preserve"> koncentrat do sporządzania roztworu do infuzji, amp.15ml</t>
  </si>
  <si>
    <t xml:space="preserve">Pentoxifyllinum  </t>
  </si>
  <si>
    <t>tabl.drażowane</t>
  </si>
  <si>
    <t xml:space="preserve">Phenytoinum </t>
  </si>
  <si>
    <t xml:space="preserve">Phytomenadionum </t>
  </si>
  <si>
    <t xml:space="preserve">Phytomenadionum  </t>
  </si>
  <si>
    <t xml:space="preserve">Piracetamum </t>
  </si>
  <si>
    <t xml:space="preserve"> r.r. do infuzji          60 ml</t>
  </si>
  <si>
    <t xml:space="preserve">Pregabalinum  </t>
  </si>
  <si>
    <t xml:space="preserve">Pregabalinum </t>
  </si>
  <si>
    <t xml:space="preserve">150 mg </t>
  </si>
  <si>
    <t xml:space="preserve">Propafenoni hydrochloridum </t>
  </si>
  <si>
    <t xml:space="preserve">Propofolum  </t>
  </si>
  <si>
    <t>emulsja do wstrzykiwań / do infuzji, fiol.20ml</t>
  </si>
  <si>
    <t xml:space="preserve">Propranololi hydrochloridum  </t>
  </si>
  <si>
    <t xml:space="preserve">Propranololi hydrochloridum </t>
  </si>
  <si>
    <t xml:space="preserve">Pyrantelum </t>
  </si>
  <si>
    <t xml:space="preserve">100mg </t>
  </si>
  <si>
    <t xml:space="preserve">Quetiapinum </t>
  </si>
  <si>
    <t xml:space="preserve">Ramiprilum  </t>
  </si>
  <si>
    <t xml:space="preserve">Ramiprilum </t>
  </si>
  <si>
    <t xml:space="preserve">Risperidonum </t>
  </si>
  <si>
    <t>1mg/ml</t>
  </si>
  <si>
    <t xml:space="preserve"> roztwór doustny 100ml</t>
  </si>
  <si>
    <t xml:space="preserve">Risperidonum  </t>
  </si>
  <si>
    <t xml:space="preserve"> Tabl. o przedłużonym uwalnianiu</t>
  </si>
  <si>
    <t xml:space="preserve">Ropinirolum </t>
  </si>
  <si>
    <t xml:space="preserve">Rosuvastatinum </t>
  </si>
  <si>
    <t xml:space="preserve">0,5mg/ml </t>
  </si>
  <si>
    <t xml:space="preserve">Salbutamolum </t>
  </si>
  <si>
    <t xml:space="preserve">Sulfacetamidum natricum  </t>
  </si>
  <si>
    <t xml:space="preserve"> (200 mg + 40 mg)/5 ml</t>
  </si>
  <si>
    <t xml:space="preserve">Sulfamethoxazolum + Trimethoprimum </t>
  </si>
  <si>
    <t xml:space="preserve">Sulfamethoxazolum + Trimethoprimum  </t>
  </si>
  <si>
    <t xml:space="preserve">Telmisartanum </t>
  </si>
  <si>
    <t>12,5 mg</t>
  </si>
  <si>
    <t xml:space="preserve">Tianeptinum natricum  </t>
  </si>
  <si>
    <t>tabl.powl./ tabl.draż.</t>
  </si>
  <si>
    <t xml:space="preserve">Timololum  </t>
  </si>
  <si>
    <t xml:space="preserve">500 mg </t>
  </si>
  <si>
    <t xml:space="preserve">Tinidazolum </t>
  </si>
  <si>
    <t xml:space="preserve">Torasemidum </t>
  </si>
  <si>
    <t>37,5 mg + 325 mg</t>
  </si>
  <si>
    <t xml:space="preserve">Tramadoli hydrochloridum + Paracetamolum  </t>
  </si>
  <si>
    <t>tabl.musujące</t>
  </si>
  <si>
    <t xml:space="preserve">100 mg </t>
  </si>
  <si>
    <t xml:space="preserve">Tramadoli hydrochloridum </t>
  </si>
  <si>
    <t>Tabl. o przedłużonym uwalnianiu lub tabl.powlekane o przedłużonym uwalnianiu</t>
  </si>
  <si>
    <t xml:space="preserve">Tramadoli hydrochloridum  </t>
  </si>
  <si>
    <t>kaps, tabl., kaps.twarde</t>
  </si>
  <si>
    <t xml:space="preserve">50 mg/ml </t>
  </si>
  <si>
    <t xml:space="preserve">Urapidilum  </t>
  </si>
  <si>
    <t>roztwór do wstrzykiwań, amp.5ml</t>
  </si>
  <si>
    <t>160mg+25mg</t>
  </si>
  <si>
    <t xml:space="preserve">Valsartanum + Hydrochlorothiazidum </t>
  </si>
  <si>
    <t xml:space="preserve"> tabl.powlekane</t>
  </si>
  <si>
    <t xml:space="preserve"> 80mg+12,5mg</t>
  </si>
  <si>
    <t xml:space="preserve">75 mg </t>
  </si>
  <si>
    <t xml:space="preserve">Venlafaxinum </t>
  </si>
  <si>
    <t xml:space="preserve">Verapamilum </t>
  </si>
  <si>
    <t>Limosilactobacillus reuteri DSM 17938, olej słonecznikowy, olej zawierający średniołańcuchowe kwasy tłuszczowe (olej z nasion palmy)</t>
  </si>
  <si>
    <t>100 milionów</t>
  </si>
  <si>
    <t>butelka 5ml</t>
  </si>
  <si>
    <t>Ornithini aspartas</t>
  </si>
  <si>
    <t>5 g/10ml</t>
  </si>
  <si>
    <t>koncentrat do sporządzania roz amp.a 10ml</t>
  </si>
  <si>
    <t xml:space="preserve">tabl. </t>
  </si>
  <si>
    <t>Żelatynowa gąbka hemostatyczna</t>
  </si>
  <si>
    <t>5x7x0,1 cm</t>
  </si>
  <si>
    <t>gąbka</t>
  </si>
  <si>
    <t>5x7x1 cm</t>
  </si>
  <si>
    <t xml:space="preserve">Żelatynowa gąbka hemostatyczna </t>
  </si>
  <si>
    <t>1x1x1 cm</t>
  </si>
  <si>
    <t>gąbka dental</t>
  </si>
  <si>
    <t>Desmopressini acetate</t>
  </si>
  <si>
    <t>0,06 mg</t>
  </si>
  <si>
    <t>liofilizat doustny</t>
  </si>
  <si>
    <t xml:space="preserve">Vaselinum album </t>
  </si>
  <si>
    <t>1 kg</t>
  </si>
  <si>
    <t>podłoże rec.</t>
  </si>
  <si>
    <t xml:space="preserve">Gabapentinum </t>
  </si>
  <si>
    <t>300 mg</t>
  </si>
  <si>
    <t>kaps. twarde</t>
  </si>
  <si>
    <t>Hippocastani seminis extractum siccum</t>
  </si>
  <si>
    <t>0,167 g</t>
  </si>
  <si>
    <t>Pyrazinamidum</t>
  </si>
  <si>
    <t>Levomepromazini hydromaleas</t>
  </si>
  <si>
    <t>Promazini hydrochloridum</t>
  </si>
  <si>
    <t>tabl.powl./draż.</t>
  </si>
  <si>
    <t xml:space="preserve">Mieszanka zawiera: 30% rozpuszczalnej insuliny aspart, 70% insuliny aspart krystalizowanej z protaminą. zawiesina do wstrzykiwań; 100 j./ml </t>
  </si>
  <si>
    <t xml:space="preserve">100 j./ml </t>
  </si>
  <si>
    <t>wkłady 3 ml</t>
  </si>
  <si>
    <t>Ethambutolum</t>
  </si>
  <si>
    <t>kaps.</t>
  </si>
  <si>
    <t>Butamiratum</t>
  </si>
  <si>
    <t>krople doustne 20 ml</t>
  </si>
  <si>
    <t>Colchicinum</t>
  </si>
  <si>
    <t>tabl./tabl.powl./tabl.draż.</t>
  </si>
  <si>
    <t>Dimetindeni maleas</t>
  </si>
  <si>
    <t>Warfarinum</t>
  </si>
  <si>
    <t>pyridoxinum</t>
  </si>
  <si>
    <t>0,025 g/1ml</t>
  </si>
  <si>
    <t>Zuclopenthixolum</t>
  </si>
  <si>
    <t>0,2 g/1ml</t>
  </si>
  <si>
    <t>amp.1 ml</t>
  </si>
  <si>
    <t>Ibuprofenum</t>
  </si>
  <si>
    <t>100mg/5ml</t>
  </si>
  <si>
    <t>zaw.doustna 100ml  - smak pomarańczowy dla dzieci od 3 miesiaca zycia</t>
  </si>
  <si>
    <t>400 mg</t>
  </si>
  <si>
    <t>tabl./kaps.</t>
  </si>
  <si>
    <t>Ethanolum</t>
  </si>
  <si>
    <t>96% do receptury</t>
  </si>
  <si>
    <t>płyn 800g</t>
  </si>
  <si>
    <t>Remifentanilum</t>
  </si>
  <si>
    <t xml:space="preserve"> 1mg</t>
  </si>
  <si>
    <t>proszek do sporządzania roztworu do wstrzykiwań i infuzji, fiol.</t>
  </si>
  <si>
    <t>Protamini sulfas</t>
  </si>
  <si>
    <t>0,01 g/1ml</t>
  </si>
  <si>
    <t>roztwór do wstrzykiwań, amp. 5ml</t>
  </si>
  <si>
    <t>Beclometasonum, Formoterolum, Glycopyrro</t>
  </si>
  <si>
    <t>0,087mg+5mcg+9mcg</t>
  </si>
  <si>
    <t>Levodopum + Carbidopum</t>
  </si>
  <si>
    <t>100 mg + 25 mg</t>
  </si>
  <si>
    <t>Ciclosporinum</t>
  </si>
  <si>
    <t>kaps. Miękkie/elastyczne</t>
  </si>
  <si>
    <t>Fondaparinuxum natricum</t>
  </si>
  <si>
    <t>2,5 mg/0,5 ml</t>
  </si>
  <si>
    <t>Roztwór do wstrzykiwań, amp.-strzyk.</t>
  </si>
  <si>
    <t>aerozol inhalacyjny, roztwór;60 dawek (op)</t>
  </si>
  <si>
    <t>Hydrocortisoni acetas</t>
  </si>
  <si>
    <t>0,01 g/g</t>
  </si>
  <si>
    <t>krem 15g</t>
  </si>
  <si>
    <t>7 mg żelaza (pirofosforan żelaza III), 0,2 mg folianów (0,1 mg L-metylofolianu wapnia, 0,1 mg kwasu pteroilomonoglutaminowego), 25 mg wit. B6, 20 mg wit. C7 mg żelaza (pirofosforan żelaza III), 0,2 mg folianów (0,1 mg L-metylofolianu wapnia, 0,1 mg kwasu pteroilomonoglutaminowego), 25 mg wit. B6, 20 mg wit. C7 mg żelaza (pirofosforan żelaza III), 0,2 mg folianów (0,1 mg L-metylofolianu wapnia, 0,1 mg kwasu pteroilomonoglutaminowego), 25 mg wit. B6, 20 mg wit. C</t>
  </si>
  <si>
    <t>7mg Fe</t>
  </si>
  <si>
    <t>sasz.</t>
  </si>
  <si>
    <t>2 mg/5 ml</t>
  </si>
  <si>
    <t>syrop 100 ml</t>
  </si>
  <si>
    <t>Budesonidum</t>
  </si>
  <si>
    <t>0,25 mg/ml</t>
  </si>
  <si>
    <t>Trazodoni hydrochloridum</t>
  </si>
  <si>
    <t>tabl. o przedłużonym uwalnianiu</t>
  </si>
  <si>
    <t>Atosibanum</t>
  </si>
  <si>
    <t>7,5 mg/ml</t>
  </si>
  <si>
    <t>fiol. 5ml</t>
  </si>
  <si>
    <t xml:space="preserve">fiol. 0,9ml </t>
  </si>
  <si>
    <t>Acidum ursodeoxycholicum</t>
  </si>
  <si>
    <t>Oseltamivirum</t>
  </si>
  <si>
    <t>45mg</t>
  </si>
  <si>
    <t>Cholini salicylas, Cetalkonii chloridum</t>
  </si>
  <si>
    <t>(0,0871g+0,1mg)/g</t>
  </si>
  <si>
    <t>żel 10g</t>
  </si>
  <si>
    <t>r.r. doustny 60ml</t>
  </si>
  <si>
    <t>40mg/ml</t>
  </si>
  <si>
    <t>zaw. doustna 85ml</t>
  </si>
  <si>
    <t>Hialuronian sodu</t>
  </si>
  <si>
    <t>Hyoscine butylbromide</t>
  </si>
  <si>
    <t>tabl.drażowane/ tabl.powlekane</t>
  </si>
  <si>
    <t>Oxycodoni hydrochloridum</t>
  </si>
  <si>
    <t>amp.1ml</t>
  </si>
  <si>
    <t>amp. 2ml</t>
  </si>
  <si>
    <t>50mg/ml</t>
  </si>
  <si>
    <t>Ipratropii bromidum, Fenoteroli hydrob.</t>
  </si>
  <si>
    <t>(0,25mg+0,5mg)/ml</t>
  </si>
  <si>
    <t>r.r. do neb.20ml</t>
  </si>
  <si>
    <t>Clonidine hydrochloride</t>
  </si>
  <si>
    <t>0,075 mg</t>
  </si>
  <si>
    <t>Nitrendipinum</t>
  </si>
  <si>
    <t>Permethrinum</t>
  </si>
  <si>
    <t>50 mg/g</t>
  </si>
  <si>
    <t>Krem 30 g</t>
  </si>
  <si>
    <t>Flutamidum</t>
  </si>
  <si>
    <t>Clobetasoli propionas</t>
  </si>
  <si>
    <t>0,5 mg/g</t>
  </si>
  <si>
    <t>maść, 25- 30 g</t>
  </si>
  <si>
    <t>Clobasamum</t>
  </si>
  <si>
    <t>Calcitoninum salmonis</t>
  </si>
  <si>
    <t>100 j.m./ml</t>
  </si>
  <si>
    <t>Płyn do wstrzykiwań, amp. 1 ml</t>
  </si>
  <si>
    <t>0,1 mg/daw.</t>
  </si>
  <si>
    <t>aer.wziewny,zawiesina 1 poj.(200 daw.)</t>
  </si>
  <si>
    <t>0,01 g</t>
  </si>
  <si>
    <t>czopki doodbytnicze</t>
  </si>
  <si>
    <t>40mg/1ml</t>
  </si>
  <si>
    <t>roztwór do wstrzykiwań i infuzji 2 ml amp.</t>
  </si>
  <si>
    <t>roztwór do hemodializy/do hemofiltracji w dwukomorowym worku.stosowany jako płyn substytucyjny i dializat w ramach ciągłej terapii nerkozastępczej,w leczeniu  ostrego  uszkodzenia nerek. Kompatybilny z zestawem CRRT do aparatu PRISMAFLEX. Rejestracja jako produkt leczniczy</t>
  </si>
  <si>
    <t>Magnezu chloreksześciowodny 3,05 g/l:               Sodu chlorek7,01 g/l Sodu wodorowęglan2,12 g/l Potasu chlorek0,314 g/l Disodufosforandwuwodny0,187 g</t>
  </si>
  <si>
    <t>roztwór worek  5000ml wyposażony w port do podawania leków</t>
  </si>
  <si>
    <t>Roztwór do hemodializy/do hemofiltracji .wskazany do stosowania jako płyn substytucyjny do ciągłej terapii nerkozastępczej  jednocześnie z miejscową antykoagulacją cytrynianową.  Kompatybilny z zestawem CRRT do aparatu PRISMAFLEX. Rejestracja jako produkt leczniczy</t>
  </si>
  <si>
    <t>Sodu chlorek 5,03g/l  Sodu cytrynian5,29g/l Kationy sodowe, Na+140mmol/l   Aniony chlorkowe,Cl-86mmol/l           Aniony cytrynianowe, C6H5O73-18mmol/l</t>
  </si>
  <si>
    <t>adenozinum</t>
  </si>
  <si>
    <t>roztwór do wstrzykiwań 2 ml</t>
  </si>
  <si>
    <t>Polystyrene sulfonate</t>
  </si>
  <si>
    <t>4,1 mmol/g</t>
  </si>
  <si>
    <t>proszek doustny lub do sporządzania zawiesiny doodbytniczej 454g</t>
  </si>
  <si>
    <t>Insulina glargine. Długo działający analog insuliny ludzkiej. Leczenie cukrzycy u dorosłych</t>
  </si>
  <si>
    <t>300 j./ml</t>
  </si>
  <si>
    <t>roztwór do wstrzykiwań, wstrzykiwacz  1,5ml</t>
  </si>
  <si>
    <t>Insulina glargine. Długo działający analog insuliny ludzkiej.  Leczenie cukrzycy u dorosłych i dzieci od 2 r.ż.</t>
  </si>
  <si>
    <t>100j./ml</t>
  </si>
  <si>
    <t>roztwór do wstrzykiwań, wstrzykiwacz 3ml</t>
  </si>
  <si>
    <t>Mieszanka insuliny ludzkiej: 30% insuliny rozpuszczalnej, 70% insuliny izofanowej</t>
  </si>
  <si>
    <t xml:space="preserve">100 mg/ml </t>
  </si>
  <si>
    <t>roztwór do wstrzykiwań wkład 3 ml</t>
  </si>
  <si>
    <t xml:space="preserve">Insulina ludzka, izofanowa  o średnio długim czasie działania. </t>
  </si>
  <si>
    <t>Szybko działający analog insuliny ludzkiej, insulina aspart</t>
  </si>
  <si>
    <t>Insulina ludzka krótko działająca</t>
  </si>
  <si>
    <t>Insulina degludec</t>
  </si>
  <si>
    <t>70% insuliny degludec, 30% insuliny aspart</t>
  </si>
  <si>
    <t>100 j./ml</t>
  </si>
  <si>
    <t>Szybko działający analog insuliny ludzkiej, insulina faster  aspart</t>
  </si>
  <si>
    <t>spray do bezbolesnego usuwania plastrów, opatrunków samoprzylepnych. Dopuszczony do stosowania u dzieci i noworodków.</t>
  </si>
  <si>
    <t>spray do 50ml</t>
  </si>
  <si>
    <t>Immunoglobulinum tetanus</t>
  </si>
  <si>
    <t>250 j.m./ml</t>
  </si>
  <si>
    <t>roztwór do wstrzykiwań, ampstrzyk a  1 ml</t>
  </si>
  <si>
    <t>Risperidonum</t>
  </si>
  <si>
    <t>37,5mg</t>
  </si>
  <si>
    <t>proszek i rozpuszczalnik do sporządzania zawiesiny do wstrzykiwań o przedłużonym uwalnianiu</t>
  </si>
  <si>
    <t>Ticagrelor</t>
  </si>
  <si>
    <t>90mg</t>
  </si>
  <si>
    <t>Ibuprofen</t>
  </si>
  <si>
    <t>4 mg/1 mL</t>
  </si>
  <si>
    <t>roztwór do infuzji  100ml</t>
  </si>
  <si>
    <t>Albuminum humanum</t>
  </si>
  <si>
    <t>200 g/l</t>
  </si>
  <si>
    <t>roztwór do infuzji 50ml, fiol./but./worek</t>
  </si>
  <si>
    <t>Propofolum</t>
  </si>
  <si>
    <t>emulsja do wstrzykiwań i infuzji fiol. 50ml</t>
  </si>
  <si>
    <t>Desfluranum</t>
  </si>
  <si>
    <t>* wykonawca na czas umowy zobowiązuje się do użyczenia 2 szt parowników , legalizacja parowników, przegląd i szkolenie personelu należy do wykonawcy</t>
  </si>
  <si>
    <t>Naproxenum</t>
  </si>
  <si>
    <t>0,1g/g</t>
  </si>
  <si>
    <t>żel, op.</t>
  </si>
  <si>
    <t>Dexmedetomidinum</t>
  </si>
  <si>
    <t>100 mcg/ml</t>
  </si>
  <si>
    <t>Koncentrat do sporządzania r.r. do infuzji fiol./amp. a 2ml</t>
  </si>
  <si>
    <t>Dietetyczny środek spożywczy specjalnego przeznaczenia medycznego dla  niemowląt i dzieci z ciężką alergią na białka mleka krowiego, a także alergią na białko soi oraz alergią wielopokarmową</t>
  </si>
  <si>
    <t>proszek, op</t>
  </si>
  <si>
    <t>Methadoni hydrochloridum</t>
  </si>
  <si>
    <t>syrop, butelka a 100ml</t>
  </si>
  <si>
    <t>Dihydrocodeini tartras</t>
  </si>
  <si>
    <t>tabl.o zmodyfikowanym uwalnianiu</t>
  </si>
  <si>
    <t>Loratadinum</t>
  </si>
  <si>
    <t>Prednisonum</t>
  </si>
  <si>
    <t>czopki szt.</t>
  </si>
  <si>
    <t>Ondansetronum</t>
  </si>
  <si>
    <t>4 mg</t>
  </si>
  <si>
    <t>Tabl. ulegające rozpadowi w jamie ustnej</t>
  </si>
  <si>
    <t>Zopiclonum</t>
  </si>
  <si>
    <t>Paliperidonum</t>
  </si>
  <si>
    <t>Zawiesina do wstrzykiwań o przedłużonym uwalnianiu, amp-strzyk.</t>
  </si>
  <si>
    <t>Lurasidonum</t>
  </si>
  <si>
    <t>74 mg</t>
  </si>
  <si>
    <t>37 mg</t>
  </si>
  <si>
    <t>Cefepimum</t>
  </si>
  <si>
    <t>Proszek do sporządzania roztworu do wstrzykiwań lub infuzji</t>
  </si>
  <si>
    <t>Meropenem + Vaborbactamum</t>
  </si>
  <si>
    <t>1 g + 1 g</t>
  </si>
  <si>
    <t>Proszek do sporządzania koncentratu roztworu do infuzji</t>
  </si>
  <si>
    <t>coffeini citras</t>
  </si>
  <si>
    <t>Roztwór do infuzji i roztwór doustny, amp. a 1 ml</t>
  </si>
  <si>
    <t>Ezetimibum</t>
  </si>
  <si>
    <t>siarczan żelaza II +  kwas askorbinowy</t>
  </si>
  <si>
    <t>320mg+60mg</t>
  </si>
  <si>
    <t>tabl.o przedłużonym uwalnianiu</t>
  </si>
  <si>
    <t>Prasugrelum</t>
  </si>
  <si>
    <t>Itopridi hydrochloridum</t>
  </si>
  <si>
    <t>Sacubitrilum + Valsartanum</t>
  </si>
  <si>
    <t>24 mg + 26 mg</t>
  </si>
  <si>
    <t>49 mg + 51 mg</t>
  </si>
  <si>
    <t>Ferri proteinatosuccinas</t>
  </si>
  <si>
    <t>40 mg/15ml</t>
  </si>
  <si>
    <t>roztwór doustny, fiol. po 15 ml</t>
  </si>
  <si>
    <t xml:space="preserve">Olmesartanum medoxomilum, Amlodipinum, </t>
  </si>
  <si>
    <t>40mg+10mg</t>
  </si>
  <si>
    <t>olmesartanu medoksomilu,  amlodypina , hydrochlorotiazydu</t>
  </si>
  <si>
    <t>40mg+5mg+12,5mg</t>
  </si>
  <si>
    <t>40mg+10mg+25mg</t>
  </si>
  <si>
    <t>40mg+10mg+12,5mg</t>
  </si>
  <si>
    <t>Olmesartanum medoxomilum</t>
  </si>
  <si>
    <t>Lercanidipini hydrochloridum</t>
  </si>
  <si>
    <t>8,5 mg/g</t>
  </si>
  <si>
    <t>żel, 30g op.</t>
  </si>
  <si>
    <t>Levothyroxinum natricum</t>
  </si>
  <si>
    <t>0,05 mg</t>
  </si>
  <si>
    <t>0,1 mg</t>
  </si>
  <si>
    <t>Pancreatinum</t>
  </si>
  <si>
    <t>25 000 j.m.</t>
  </si>
  <si>
    <t>Simeticonum</t>
  </si>
  <si>
    <t>0,04 g/1ml/20kropl.</t>
  </si>
  <si>
    <t>krop.doustne</t>
  </si>
  <si>
    <t>Diclofenacum natricum</t>
  </si>
  <si>
    <t>*dotyczy poz.1 -  zakup realizowany w dawkach dostępnych na rynku</t>
  </si>
  <si>
    <t>1mg*</t>
  </si>
  <si>
    <t>roztwór do infuzji amp. 1 ml przechowywanie w temp. Do 25°C</t>
  </si>
  <si>
    <t>0,8mg/ml</t>
  </si>
  <si>
    <t xml:space="preserve">syrop 120ml </t>
  </si>
  <si>
    <t>Buprenorphinum</t>
  </si>
  <si>
    <t>0,2 mg</t>
  </si>
  <si>
    <t>tabl.podj.</t>
  </si>
  <si>
    <t>Sugammadexum</t>
  </si>
  <si>
    <t>proszek do sporządzania zawiesiny doustnej 30ml</t>
  </si>
  <si>
    <t>Bromocriptinum</t>
  </si>
  <si>
    <t>Dextranum</t>
  </si>
  <si>
    <t>roztwór do infuzji 250ml</t>
  </si>
  <si>
    <t>tabletki musujące</t>
  </si>
  <si>
    <t>Acidum boricum</t>
  </si>
  <si>
    <t>substancja do receptury op. do 500 g, ilość g</t>
  </si>
  <si>
    <t>Acidum folicum</t>
  </si>
  <si>
    <t>Methylrosanilinii chloridum</t>
  </si>
  <si>
    <t>10mg/1g</t>
  </si>
  <si>
    <t>płyn na skórę, r.r. wodny 20g</t>
  </si>
  <si>
    <t>Allantoinum</t>
  </si>
  <si>
    <t>maść 30g op.</t>
  </si>
  <si>
    <t>Allantoinum, Zinci oxydum, Solanum Tuberosum Starch</t>
  </si>
  <si>
    <t>zasypka 100g</t>
  </si>
  <si>
    <t>Alfacalcidolum</t>
  </si>
  <si>
    <t>0,25mcg</t>
  </si>
  <si>
    <t>kaps miękkie</t>
  </si>
  <si>
    <t>Allopurinol</t>
  </si>
  <si>
    <t>Alprazolamum</t>
  </si>
  <si>
    <t>0,25mg</t>
  </si>
  <si>
    <t>Amantadine hydrochloride</t>
  </si>
  <si>
    <t>Ambroxoli hydrochloridum</t>
  </si>
  <si>
    <t>syrop 100ml</t>
  </si>
  <si>
    <t>płyn do inhalacji z nebulizatora 100ml</t>
  </si>
  <si>
    <t>Amisulpridum</t>
  </si>
  <si>
    <t>tabl. Tabl.powlekane</t>
  </si>
  <si>
    <t>Amitriptylinum</t>
  </si>
  <si>
    <t>Amlodipinum</t>
  </si>
  <si>
    <t>Antitoxinum vipericum</t>
  </si>
  <si>
    <t>150 j.a./ml</t>
  </si>
  <si>
    <t>roztwór do wstrzykiwań, amp.</t>
  </si>
  <si>
    <t>Argenti nitras</t>
  </si>
  <si>
    <t>pipetki jednorazowe 1 ml</t>
  </si>
  <si>
    <t>substancja do receptury op. do 5  g , op</t>
  </si>
  <si>
    <t>Aripiprazolum</t>
  </si>
  <si>
    <t xml:space="preserve">Proszek i rozpuszczalnik do sporządzania zawiesiny do wstrzykiwań o przedłużonym uwalnianiu, fiol. </t>
  </si>
  <si>
    <t xml:space="preserve">Mieszanina nalewki piołunowo-wrotyczowej </t>
  </si>
  <si>
    <t>Stosunek: 1 : 5 z 80% kwasem octowym; zawiera 60–65% etanolu oraz 2–3,2% kwasu octowego</t>
  </si>
  <si>
    <t>płyn do stosowania na skórę</t>
  </si>
  <si>
    <t>Atropinum sulfuricum</t>
  </si>
  <si>
    <t>Azathioprinum</t>
  </si>
  <si>
    <t>tabl./tabl.powl.</t>
  </si>
  <si>
    <t>Preparat żywieniowy stanowi dodatek do mleka kobiecego, dla niemowląt z małą i bardzo małą masą urodzeniową.</t>
  </si>
  <si>
    <t>1 saszetka zawiera: 0,6 g białka, 1,4 g węglowodanów (w tym 1,2 g polisacharydów; nie zawiera laktozy), nie zawiera tłuszczu ani błonnika. Witaminy. Składniki mineralne. Wartość energetyczna 8 kcal/sasz. (33 kJ/sasz.).</t>
  </si>
  <si>
    <t>proszek, saszetka a 2,2g</t>
  </si>
  <si>
    <t>Beclometasoni dipropionas, Formoteroli fumaras dihydricus</t>
  </si>
  <si>
    <t>100 µg + 6 µg</t>
  </si>
  <si>
    <t>aerozol inhalacyjny, roztwór 180 dawek</t>
  </si>
  <si>
    <t>200 µg + 6 µg</t>
  </si>
  <si>
    <t>Belladonnae extr.sicc.Papaverini hydr.</t>
  </si>
  <si>
    <t>15 mg standaryzowanego wyciągu suchego z pokrzyku, 40 mg chlorowodorku papaweryny</t>
  </si>
  <si>
    <t>Benserazidum, Levodopum</t>
  </si>
  <si>
    <t>12,5 mg + 50 mg</t>
  </si>
  <si>
    <t xml:space="preserve">25 mg + 100 mg </t>
  </si>
  <si>
    <t xml:space="preserve">kaps.o przedłużonym uwalnianiu </t>
  </si>
  <si>
    <t>25 mg + 100 mg</t>
  </si>
  <si>
    <t>tabl. do sporz. zaw. doustnej</t>
  </si>
  <si>
    <t>Benserazidum+ Levodopum</t>
  </si>
  <si>
    <t>50mg + 200mg</t>
  </si>
  <si>
    <t>Benzinum</t>
  </si>
  <si>
    <t>roztwór 1000ml</t>
  </si>
  <si>
    <t>Benzocainum</t>
  </si>
  <si>
    <t>substancja do receptury opakowanie do 5g, ilość w g</t>
  </si>
  <si>
    <t>Paraffinum liquidum, Benzyl benzoate</t>
  </si>
  <si>
    <t>płyn do stosowania na skórę 120ml</t>
  </si>
  <si>
    <t>Betamethasonum</t>
  </si>
  <si>
    <t>4mg/1ml</t>
  </si>
  <si>
    <t>roztwór do wstrzykiwań amp. 1ml</t>
  </si>
  <si>
    <t>Biperideni hydrochloridum</t>
  </si>
  <si>
    <t>Biperideni lactas</t>
  </si>
  <si>
    <t>Bisacodylum</t>
  </si>
  <si>
    <t>Bisoprololum</t>
  </si>
  <si>
    <t>1,25 mg</t>
  </si>
  <si>
    <t>system transdermalny,  plastry</t>
  </si>
  <si>
    <t>Calcii lactobionas</t>
  </si>
  <si>
    <t>0,177g Ca 2+</t>
  </si>
  <si>
    <t>tabl. Musujące</t>
  </si>
  <si>
    <t>Calcium carbonicum</t>
  </si>
  <si>
    <t>1 g węglanu wapnia, co odpowiada 400 mg jonów wapnia</t>
  </si>
  <si>
    <t>Calcii glubionate, Calcii lactobionas</t>
  </si>
  <si>
    <t xml:space="preserve">114 mg jonów wapnia/5 ml </t>
  </si>
  <si>
    <t xml:space="preserve">Captoprilum </t>
  </si>
  <si>
    <t>Carbamazepinum</t>
  </si>
  <si>
    <t xml:space="preserve"> 20 mg/ml</t>
  </si>
  <si>
    <t>zawiesina doustna 100ml</t>
  </si>
  <si>
    <t>600mg</t>
  </si>
  <si>
    <t>Carbetocinum</t>
  </si>
  <si>
    <t>0,1mg /ml</t>
  </si>
  <si>
    <t>roztwór do wstrzykiwań; fiol.1 ml</t>
  </si>
  <si>
    <t>Carbo activatus</t>
  </si>
  <si>
    <t>250mg - 300mg</t>
  </si>
  <si>
    <t>tabletki - rejestracja jako produkt leczniczy</t>
  </si>
  <si>
    <t>Chloramphenicolum</t>
  </si>
  <si>
    <t>10mg/g</t>
  </si>
  <si>
    <t>maść 5g</t>
  </si>
  <si>
    <t>20mg/g</t>
  </si>
  <si>
    <t>68.</t>
  </si>
  <si>
    <t xml:space="preserve">substancja do receptury g </t>
  </si>
  <si>
    <t>Ethylis chloridum</t>
  </si>
  <si>
    <t xml:space="preserve">70,0 g </t>
  </si>
  <si>
    <t>aerozol</t>
  </si>
  <si>
    <t>Chlorpromazinum</t>
  </si>
  <si>
    <t>40 mg/g</t>
  </si>
  <si>
    <t>krople doustne, roztwór 10g</t>
  </si>
  <si>
    <t>Chlorquinaldolum, Metronidazolum</t>
  </si>
  <si>
    <t>100 mg chlorchinaldolu, 250 mg metronidazolu</t>
  </si>
  <si>
    <t>tabl. dopochwowe</t>
  </si>
  <si>
    <t>Chlortalidonum</t>
  </si>
  <si>
    <t>Citalopramum</t>
  </si>
  <si>
    <t xml:space="preserve"> 50 mg/ml</t>
  </si>
  <si>
    <t>granulat do sporządzania zawiesiny doustnej 60ml</t>
  </si>
  <si>
    <t>Clomethiazolum</t>
  </si>
  <si>
    <t>Clomipraminum</t>
  </si>
  <si>
    <t>tabl.powl. o przedłużonym uwalnianiu</t>
  </si>
  <si>
    <t>Clopidogrelum</t>
  </si>
  <si>
    <t>Clotrimazolum</t>
  </si>
  <si>
    <t xml:space="preserve">10 mg/g </t>
  </si>
  <si>
    <t>krem 20g</t>
  </si>
  <si>
    <t>Clozapinum</t>
  </si>
  <si>
    <t>Codeini phosphas hemihydricus, Sulfoguaiacolum</t>
  </si>
  <si>
    <t>15mg+300mg</t>
  </si>
  <si>
    <t>5 mg/1g</t>
  </si>
  <si>
    <t>maść oczna 3,5g</t>
  </si>
  <si>
    <t>Glicerolum</t>
  </si>
  <si>
    <t>Desferoxaminum</t>
  </si>
  <si>
    <t>Dexamethasonum</t>
  </si>
  <si>
    <t>Dexpanthenolum</t>
  </si>
  <si>
    <t>pianka</t>
  </si>
  <si>
    <t>Żel do oczu</t>
  </si>
  <si>
    <t>90.</t>
  </si>
  <si>
    <t xml:space="preserve">Diazepamum </t>
  </si>
  <si>
    <t>91.</t>
  </si>
  <si>
    <t xml:space="preserve">Siarczan żelaza (II) </t>
  </si>
  <si>
    <t>Digoxinum</t>
  </si>
  <si>
    <t>Dihydroergotamine mesilate</t>
  </si>
  <si>
    <t>roztwór doustny 15g</t>
  </si>
  <si>
    <t>Dikalii clorazepas</t>
  </si>
  <si>
    <t>98.</t>
  </si>
  <si>
    <t>Acidum pamidronicum</t>
  </si>
  <si>
    <t>60 mg</t>
  </si>
  <si>
    <t>proszek i rozpuszczalnik do sporządzania roztworu do wlewu, 1 fiol. z proszkiem + 1 amp. z rozp</t>
  </si>
  <si>
    <t>Dinoprostum</t>
  </si>
  <si>
    <t>roztwór do wstrzykiwań amp.1ml</t>
  </si>
  <si>
    <t>Diosmectite</t>
  </si>
  <si>
    <t>3,76 g</t>
  </si>
  <si>
    <t>proszek do sporządzania zawiesiny doustnej, saszetki</t>
  </si>
  <si>
    <t>Diosminum</t>
  </si>
  <si>
    <t>Doxepinum</t>
  </si>
  <si>
    <t>106.</t>
  </si>
  <si>
    <t>Drotaverini hydrochloridum</t>
  </si>
  <si>
    <t>Cholecalciferolum</t>
  </si>
  <si>
    <t>Nifuratelum + Nystatinum</t>
  </si>
  <si>
    <t>500 mg + 200 000 j.m.</t>
  </si>
  <si>
    <t>globulki</t>
  </si>
  <si>
    <t>Tamsulosini hydrochloridum</t>
  </si>
  <si>
    <t>0,4 mg</t>
  </si>
  <si>
    <t>kaps.twarde o zmodyfikowanym uwalnianiu</t>
  </si>
  <si>
    <t>Phenobarbitalum</t>
  </si>
  <si>
    <t>Poractant alfa</t>
  </si>
  <si>
    <t>80 mg/ml</t>
  </si>
  <si>
    <t>zawiesina do stosowania dotchawiczego i dooskrzelowego fiol.1,5ml</t>
  </si>
  <si>
    <t>Ropivacaini hydrochloridum</t>
  </si>
  <si>
    <t>roztwór do wstrzykiwań;amp.10ml</t>
  </si>
  <si>
    <t>100 000 j.m.</t>
  </si>
  <si>
    <t>tabl.dopochwowe</t>
  </si>
  <si>
    <t>500 000 j.m.</t>
  </si>
  <si>
    <t>Somatostatinum</t>
  </si>
  <si>
    <t>proszek do przygotowania roztworu do wstrzykiwań, amp.</t>
  </si>
  <si>
    <t xml:space="preserve">Insulina ludzka </t>
  </si>
  <si>
    <t xml:space="preserve"> 100 j .m./ml</t>
  </si>
  <si>
    <t>roztwór do wstrzykiwań  wkłady 3ml</t>
  </si>
  <si>
    <t>Nimodipinum</t>
  </si>
  <si>
    <t>tabl. Powlekane</t>
  </si>
  <si>
    <t>Hippocastani cort.ex.sic., Lidocaini hyd</t>
  </si>
  <si>
    <t>(0,04g+5mg)/g</t>
  </si>
  <si>
    <t>żel doodbytniczy 30g</t>
  </si>
  <si>
    <t>Lamotriginum</t>
  </si>
  <si>
    <t>Lacidipilum</t>
  </si>
  <si>
    <t>Mycophenolas mofetil</t>
  </si>
  <si>
    <t>tabl.powlekane, kaps.twarde</t>
  </si>
  <si>
    <t>Estriolum</t>
  </si>
  <si>
    <t>1 mg/g</t>
  </si>
  <si>
    <t xml:space="preserve">krem dopochwowy 15 - 25 g/ op </t>
  </si>
  <si>
    <t>Vinpocetinum</t>
  </si>
  <si>
    <t>Albendazolum</t>
  </si>
  <si>
    <t>Tabletki do rozgryzania i żucia</t>
  </si>
  <si>
    <t>Amphotericinum B</t>
  </si>
  <si>
    <t>Proszek do sporządzania roztworu do infuzji, fiol.</t>
  </si>
  <si>
    <t>Oxycodoni hydrochloridum + Naloxoni hydrochloridum</t>
  </si>
  <si>
    <t>10 mg + 5 mg</t>
  </si>
  <si>
    <t>Tabl. o przedłużonym uwalnianiu</t>
  </si>
  <si>
    <t>300 mg/4 ml</t>
  </si>
  <si>
    <t>Roztwór do nebulizacji, poj.</t>
  </si>
  <si>
    <t>Ganciclovirum</t>
  </si>
  <si>
    <t>1,5 mg/g</t>
  </si>
  <si>
    <t>Żel do oczu 5g op</t>
  </si>
  <si>
    <t>Chlorambucilum</t>
  </si>
  <si>
    <t>2 mg</t>
  </si>
  <si>
    <t>Candesartanum cilexetili</t>
  </si>
  <si>
    <t>16 mg</t>
  </si>
  <si>
    <t>system terapeutyczny dopochwow, szt.</t>
  </si>
  <si>
    <t>krople doustne 10 ml</t>
  </si>
  <si>
    <t xml:space="preserve"> 100 mg/ml</t>
  </si>
  <si>
    <t xml:space="preserve">Acidum ascorbicum </t>
  </si>
  <si>
    <t>krople doustne, roztwór 30ml</t>
  </si>
  <si>
    <t>Fosfomycinum trometamolum</t>
  </si>
  <si>
    <t>3g</t>
  </si>
  <si>
    <t xml:space="preserve">granulat do sporządzania roztw., sasz. </t>
  </si>
  <si>
    <t>1,2g</t>
  </si>
  <si>
    <t>Morphini sulfas</t>
  </si>
  <si>
    <t>tabl. powl. o zmodyfiko</t>
  </si>
  <si>
    <t>0,03 g</t>
  </si>
  <si>
    <t>Amiodaroni hydrochloridum</t>
  </si>
  <si>
    <t>0,05 g/ml</t>
  </si>
  <si>
    <t>koncentrat do sporządzania roz., amp.a 3ml</t>
  </si>
  <si>
    <t>Propafenonum</t>
  </si>
  <si>
    <t>3,5 mg/ml</t>
  </si>
  <si>
    <t>r.r. do wstrzykiwań, amp. po 20 ml</t>
  </si>
  <si>
    <t>Tramadoli hydrochloridum, Paracetamolum</t>
  </si>
  <si>
    <t>75mg+650mg</t>
  </si>
  <si>
    <t>tabl. o przedłuż. uwalni</t>
  </si>
  <si>
    <t>Olanzapinum</t>
  </si>
  <si>
    <t xml:space="preserve">Pakiet 1 </t>
  </si>
  <si>
    <t xml:space="preserve">Pakiet 2 </t>
  </si>
  <si>
    <t xml:space="preserve">Pakiet 3 </t>
  </si>
  <si>
    <t xml:space="preserve">Pakiet 4 </t>
  </si>
  <si>
    <t xml:space="preserve">Pakiet 5 </t>
  </si>
  <si>
    <t xml:space="preserve">Pakiet 6 </t>
  </si>
  <si>
    <t xml:space="preserve">Pakiet 7 </t>
  </si>
  <si>
    <t xml:space="preserve">Pakiet 8 </t>
  </si>
  <si>
    <t xml:space="preserve">Pakiet 9 </t>
  </si>
  <si>
    <t>Pakiet 10</t>
  </si>
  <si>
    <t>Pakiet 11</t>
  </si>
  <si>
    <t>Pakiet 12</t>
  </si>
  <si>
    <t>Pakiet 13</t>
  </si>
  <si>
    <t xml:space="preserve">Pakiet 14 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</si>
  <si>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</si>
  <si>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</si>
  <si>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</si>
  <si>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</si>
  <si>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</si>
  <si>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</si>
  <si>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</si>
  <si>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</si>
  <si>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161.</t>
  </si>
  <si>
    <t>162.</t>
  </si>
  <si>
    <t>164.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</si>
  <si>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</si>
  <si>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</si>
  <si>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</si>
  <si>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</si>
  <si>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</si>
  <si>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</si>
  <si>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</si>
  <si>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</si>
  <si>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</si>
  <si>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</si>
  <si>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</si>
  <si>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</si>
  <si>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</si>
  <si>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</si>
  <si>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</si>
  <si>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</si>
  <si>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200 ml</t>
  </si>
  <si>
    <t xml:space="preserve">Kompletna dieta do żywienia dojelitowego, bogatobiałkowa – 27% energii białkowej, oparta na białku kazeinowym i hydrolizacie serwatki, o wysokiej zawartości ω-3 kwasów tłuszczowych, tłuszczy MCT i antyoksydantów, wysokokaloryczna 1,5 kcal/ml, bogatoresztkowa, o osmolarności do 340 mosmol/l, w worku zabezpieczonym samozasklepiającą się membraną .
</t>
  </si>
  <si>
    <t xml:space="preserve">500 ml </t>
  </si>
  <si>
    <t>Preparat złożony: worek trzykomorowy do  obwodowego i centralnego żywienia pozajelitowego składający się z roztworu aminokwasów z elektrolitami, roztworu glukozy i emulsji tłuszczowej (15% olej rybi, 25% olej z oliwek, 30% olej sojowy, 30% MCT), umożliwiający suplementację; witaminami, elektrolitami,  pierwiastkami śladowymi i glutaminą (potwierdzone tabelami zgodności stężeń maksymalnych),           obj 850 ml - zawartość azotu 3,41g, energia pozabiałkowa 530 kcal</t>
  </si>
  <si>
    <t>850 ml</t>
  </si>
  <si>
    <t>Preparat złożony: worek trzykomorowy do  obwodowego i centralnego żywienia pozajelitowego składający się z roztworu aminokwasów z elektrolitami, roztworu glukozy i emulsji tłuszczowej (15% olej rybi, 25% olej z oliwek, 30% olej sojowy, 30% MCT), umożliwiający suplementację; witaminami, elektrolitami,  pierwiastkami śladowymi i glutaminą (potwierdzone tabelami zgodności stężeń maksymalnych),           obj 1400 ml- zawartość azotu 5,6g, energia pozabiałkowa 872 kcal</t>
  </si>
  <si>
    <t xml:space="preserve">1400 ml </t>
  </si>
  <si>
    <t xml:space="preserve">Emulsja do wlewów dożylnych zawierająca 10% wysoko oczyszczonego oleju rybiego ( 50 ml) </t>
  </si>
  <si>
    <t>50 ml</t>
  </si>
  <si>
    <t>100 ml</t>
  </si>
  <si>
    <t>butelka plastikowa o objętości 200 ml.</t>
  </si>
  <si>
    <r>
      <t xml:space="preserve">Kompletna dieta wysokoenergetyczna (1,5 kcal/ml) przeznaczona dla pacjentów z chorobami nowotworowymi, </t>
    </r>
    <r>
      <rPr>
        <b/>
        <sz val="10"/>
        <rFont val="Arial"/>
        <family val="2"/>
        <charset val="238"/>
      </rPr>
      <t>bogatobiałkowa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(10g białka/100 ml)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 niskiej zawartości węglowodanów (31% energii pochodzenia węglowodanowego) i dużej zawartości błonnika, przeznaczona do żywienia drogą doustną. Z wysoką zawartością ω-3 kwasów tłuszczowych (EPA 0,5g/100ml i DHA (0,21g/100ml), tłuszczy MCT i antyoksydantów, o osmolarności do 435 mosmol/l, o smaku cappuccino, ananas kokos, owoców tropikalnych,</t>
    </r>
  </si>
  <si>
    <r>
      <t xml:space="preserve">Kompletna dieta </t>
    </r>
    <r>
      <rPr>
        <b/>
        <sz val="10"/>
        <rFont val="Arial"/>
        <family val="2"/>
        <charset val="238"/>
      </rPr>
      <t>wysokoenergetyczna (1,5 kcal/ml)</t>
    </r>
    <r>
      <rPr>
        <sz val="10"/>
        <rFont val="Arial"/>
        <family val="2"/>
        <charset val="238"/>
      </rPr>
      <t xml:space="preserve"> przeznaczona dla pacjentów chorych na cukrzycę, bogatobiałkowa</t>
    </r>
    <r>
      <rPr>
        <b/>
        <sz val="10"/>
        <rFont val="Arial"/>
        <family val="2"/>
        <charset val="238"/>
      </rPr>
      <t xml:space="preserve"> (7,5g białka/100 ml) o niskiej zawartości węglowodanów (35% energii pochodzenia węglowodanowego) i dużej zawartości błonnika,</t>
    </r>
    <r>
      <rPr>
        <sz val="10"/>
        <rFont val="Arial"/>
        <family val="2"/>
        <charset val="238"/>
      </rPr>
      <t xml:space="preserve"> przeznaczona do żywienia drogą doustną. Nie zawiera glutenu, klinicznie wolna od laktozy. Osmolarności </t>
    </r>
    <r>
      <rPr>
        <b/>
        <sz val="10"/>
        <rFont val="Arial"/>
        <family val="2"/>
        <charset val="238"/>
      </rPr>
      <t>do 360 mosmol/l</t>
    </r>
    <r>
      <rPr>
        <sz val="10"/>
        <rFont val="Arial"/>
        <family val="2"/>
        <charset val="238"/>
      </rPr>
      <t>, smakowa (</t>
    </r>
    <r>
      <rPr>
        <b/>
        <sz val="10"/>
        <rFont val="Arial"/>
        <family val="2"/>
        <charset val="238"/>
      </rPr>
      <t>smak: owoce leśne, morela-brzoskwinia</t>
    </r>
    <r>
      <rPr>
        <sz val="10"/>
        <rFont val="Arial"/>
        <family val="2"/>
        <charset val="238"/>
      </rPr>
      <t xml:space="preserve">), </t>
    </r>
  </si>
  <si>
    <t xml:space="preserve">Kompletna dieta wysokoenergetyczna (1,5 kcal/ml), oparta na peptydach, wysokobiałkowa (zawiera hydrolizat białka serwatki), bogata w MCT, przeznaczona do żywienia drogą doustną. Nie zawiera błonnika, klinicznie wolna od laktozy, bezglutenowa. ( smak waniliowy) Osmolarność 578mosm/l, </t>
  </si>
  <si>
    <r>
      <t xml:space="preserve">Kompletna dieta wysokoenergetyczna (1,5 kcal/ml), normobiałkowa (15% energii pochodzenia białkowego) przeznaczona do żywienia drogą doustną. Nie zawiera glutenu, klinicznie wolna od laktozy. </t>
    </r>
    <r>
      <rPr>
        <b/>
        <sz val="10"/>
        <rFont val="Arial"/>
        <family val="2"/>
        <charset val="238"/>
      </rPr>
      <t>Osmolarności do 420 mosmol/l, smakowa (smak: wiśnia, karmel, banan )</t>
    </r>
  </si>
  <si>
    <r>
      <t xml:space="preserve">Kompletna dieta wysokoenergetyczna (2,0 kcal/ml), </t>
    </r>
    <r>
      <rPr>
        <b/>
        <sz val="10"/>
        <rFont val="Arial"/>
        <family val="2"/>
        <charset val="238"/>
      </rPr>
      <t>o zmniejszonej zawartości białka (6 en%) i elektrolitów, zmodyfikowana pod względem zawartości węglowodanów</t>
    </r>
    <r>
      <rPr>
        <sz val="10"/>
        <rFont val="Arial"/>
        <family val="2"/>
        <charset val="238"/>
      </rPr>
      <t xml:space="preserve">, przeznaczona do żywienia drogą doustną </t>
    </r>
    <r>
      <rPr>
        <b/>
        <sz val="10"/>
        <rFont val="Arial"/>
        <family val="2"/>
        <charset val="238"/>
      </rPr>
      <t>lub przez zgłębnik</t>
    </r>
    <r>
      <rPr>
        <sz val="10"/>
        <rFont val="Arial"/>
        <family val="2"/>
        <charset val="238"/>
      </rPr>
      <t xml:space="preserve"> pacjentów z przewlekłą chorobą nerek. Z</t>
    </r>
    <r>
      <rPr>
        <b/>
        <sz val="10"/>
        <rFont val="Arial"/>
        <family val="2"/>
        <charset val="238"/>
      </rPr>
      <t>awiera błonnik, skrobię, izomaltulozę oraz EPA i DHA pochodzące z oleju rybnego.</t>
    </r>
    <r>
      <rPr>
        <sz val="10"/>
        <rFont val="Arial"/>
        <family val="2"/>
        <charset val="238"/>
      </rPr>
      <t xml:space="preserve"> Nie zawiera glutenu, klinicznie wolna od laktozy. Osmolarność do 500 mosmol/l,</t>
    </r>
    <r>
      <rPr>
        <b/>
        <sz val="10"/>
        <rFont val="Arial"/>
        <family val="2"/>
        <charset val="238"/>
      </rPr>
      <t xml:space="preserve"> o smaku waniliowym</t>
    </r>
  </si>
  <si>
    <t>worek 850ml</t>
  </si>
  <si>
    <t>worek 1400ml</t>
  </si>
  <si>
    <t xml:space="preserve">Dieta pozajelitowa dla dzieci powyżej 1 roku życia zagrożonych niedożywieniem lub niedożywionych, z zaburzeniami łaknienia, normokaloryczna ( 1kcal/1ml), normobiałkowa, bezresztkowa,  </t>
  </si>
  <si>
    <t>500ml</t>
  </si>
  <si>
    <t xml:space="preserve">worek 500ml </t>
  </si>
  <si>
    <t>proszek</t>
  </si>
  <si>
    <t>butelka zawierająca 50 ml emulsji</t>
  </si>
  <si>
    <t>butelka zawierająca 100 ml emulsji</t>
  </si>
  <si>
    <t>Pakiet 39</t>
  </si>
  <si>
    <t>Żywność specjalnego przeznaczenia medycznego, będąca kompozycją niezbędnych składników pokarmowych, tj.: białek, węglowodanów, tłuszczów, witamin, mikro- i makroelementów Dla pacjentów ze zwiększonym zapotrzebowaniem na białko – onkologicznych, wyniszczonych chorobą. kaloryczność : 429 kcal/100g, osmolarność 290 mOsm/l, 26,9 g/100g białka (koncentrat białek serwatkowych (z mleka) 44%, kazeinian wapnia (z mleka) 30%, izolat białek serwatkowych (z mleka) 26%)</t>
  </si>
  <si>
    <t>700g</t>
  </si>
  <si>
    <t>żywność specjalnego przeznaczenia medycznego polecana m.in. osobom z objawami niedożywienia i rekonwalescentów. Kaloryczność: 429kcal/100g, osmolarność 290 mOsm/l, Odpowiedni dla osób cierpiących na celiakię</t>
  </si>
  <si>
    <t>720 g</t>
  </si>
  <si>
    <t>żywność kompletna pod względem odżywczym o składzie dostosowanym do stanu lub ryzyka niedożywienia oraz okresów okołooperacyjnych: przed zabiegami i po urazach. uzupełniona o składniki oddziałujące na układ immunologiczny, takie jak kwasy omega-3, L-arginina oraz beta-glukany z drożdży (Saccharomyces cerevisiae). Osmolarność : 495 mOsm/l, białko 23g/100g, kaloryczność: 300kcal/porcję</t>
  </si>
  <si>
    <t>780g</t>
  </si>
  <si>
    <t>Pakiet 40</t>
  </si>
  <si>
    <t xml:space="preserve">Żywność specjalnego przeznaczenia medycznego do podania doustnego o wysokiej zawartości kwasów omega-3 z oleju z ryb oraz witaminy D. Energia: 111 kcal / 100 ml, Osmolarność: 698 mOsml/l, </t>
  </si>
  <si>
    <t xml:space="preserve">200ml </t>
  </si>
  <si>
    <t>płyn</t>
  </si>
  <si>
    <t xml:space="preserve">Dieta kompletna w niedożywieniu u pacjentów z zaburzeniami metabolizmu glukozy, osmolarność 300mOsm/l, kaloryczność: 1,6kcal/ml, białko: 9g/100g, Stosowany w chorobie nowotworowej, chorobach neurologicznych. </t>
  </si>
  <si>
    <t>200ml</t>
  </si>
  <si>
    <t>Kompletna dieta  o niskiej zawartości węglowodanów, osmolarnosć: 278mOsm/l, białko: 9,3g/100g, stosowana w ostrym zapaleniu trzustki, niewydolności narządowej, posocznicy, po urazach, oparzeniach</t>
  </si>
  <si>
    <t>płyn, butelka plastikowa</t>
  </si>
  <si>
    <t>Kompletna dieta niskoenergetyczna, kaloryczność : 1kcal/ml, białko: 4g/100g, osmolarnosć: 220mOsm/l, stosowana w zespole jelita krotkiego, przetokach jelitowych, opóźnionym opróżnianiu żołądka</t>
  </si>
  <si>
    <r>
      <t>roztwór do infuzji amp. 4 ml, przechowywanie w temp. Do 25</t>
    </r>
    <r>
      <rPr>
        <sz val="10"/>
        <rFont val="Calibri"/>
        <family val="2"/>
        <charset val="238"/>
      </rPr>
      <t>°</t>
    </r>
    <r>
      <rPr>
        <sz val="10"/>
        <rFont val="Czcionka tekstu podstawowego"/>
        <family val="2"/>
        <charset val="238"/>
      </rPr>
      <t>C</t>
    </r>
  </si>
  <si>
    <r>
      <t xml:space="preserve">NAZWA </t>
    </r>
    <r>
      <rPr>
        <b/>
        <sz val="8"/>
        <rFont val="Bookman Old Style"/>
        <family val="1"/>
        <charset val="238"/>
      </rPr>
      <t>MIEDZYNARODOWA</t>
    </r>
  </si>
  <si>
    <t>Płyn do anestezji wziewnej w butelce 240 ml. wykonanej z aluminium z zamontowanym karbowanym zaworowym systemem zamknięcia, szt.</t>
  </si>
  <si>
    <r>
      <t>35</t>
    </r>
    <r>
      <rPr>
        <sz val="11"/>
        <rFont val="Calibri"/>
        <family val="2"/>
        <charset val="238"/>
      </rPr>
      <t>µ</t>
    </r>
    <r>
      <rPr>
        <sz val="11"/>
        <rFont val="Czcionka tekstu podstawowego"/>
        <family val="2"/>
        <charset val="238"/>
      </rPr>
      <t>g/h</t>
    </r>
  </si>
  <si>
    <r>
      <rPr>
        <sz val="11"/>
        <rFont val="Calibri"/>
        <family val="2"/>
        <charset val="238"/>
      </rPr>
      <t>52,5µ</t>
    </r>
    <r>
      <rPr>
        <sz val="11"/>
        <rFont val="Czcionka tekstu podstawowego"/>
        <family val="2"/>
        <charset val="238"/>
      </rPr>
      <t>g/h</t>
    </r>
  </si>
  <si>
    <r>
      <rPr>
        <sz val="11"/>
        <rFont val="Calibri"/>
        <family val="2"/>
        <charset val="238"/>
      </rPr>
      <t>70µ</t>
    </r>
    <r>
      <rPr>
        <sz val="11"/>
        <rFont val="Czcionka tekstu podstawowego"/>
        <family val="2"/>
        <charset val="238"/>
      </rPr>
      <t>g/h</t>
    </r>
  </si>
  <si>
    <r>
      <t>150 ml syropu o</t>
    </r>
    <r>
      <rPr>
        <b/>
        <sz val="11"/>
        <rFont val="Czcionka tekstu podstawowego"/>
        <family val="2"/>
        <charset val="238"/>
      </rPr>
      <t xml:space="preserve"> smaku bananowym</t>
    </r>
  </si>
  <si>
    <r>
      <t xml:space="preserve">500 </t>
    </r>
    <r>
      <rPr>
        <sz val="11"/>
        <rFont val="Calibri"/>
        <family val="2"/>
        <charset val="238"/>
      </rPr>
      <t>µ</t>
    </r>
    <r>
      <rPr>
        <sz val="11"/>
        <rFont val="Czcionka tekstu podstawowego"/>
        <family val="2"/>
        <charset val="238"/>
      </rPr>
      <t>g/ml (20 000 j.m.)</t>
    </r>
  </si>
  <si>
    <r>
      <t xml:space="preserve">tabl.powl. </t>
    </r>
    <r>
      <rPr>
        <b/>
        <sz val="11"/>
        <rFont val="Czcionka tekstu podstawowego"/>
        <family val="2"/>
        <charset val="238"/>
      </rPr>
      <t>Rejestracja jako produkt leczniczy</t>
    </r>
  </si>
  <si>
    <r>
      <t xml:space="preserve">Kompletna dieta wysokoenergetyczna (1,5 kcal/ml), bogatobiałkowa </t>
    </r>
    <r>
      <rPr>
        <b/>
        <sz val="10"/>
        <rFont val="Arial"/>
        <family val="2"/>
        <charset val="238"/>
      </rPr>
      <t>(10g białka/100 ml</t>
    </r>
    <r>
      <rPr>
        <sz val="10"/>
        <rFont val="Arial"/>
        <family val="2"/>
        <charset val="238"/>
      </rPr>
      <t xml:space="preserve">) przeznaczona do żywienia drogą doustną. Nie zawiera glutenu, klinicznie wolna od laktozy. </t>
    </r>
    <r>
      <rPr>
        <b/>
        <sz val="10"/>
        <rFont val="Arial"/>
        <family val="2"/>
        <charset val="238"/>
      </rPr>
      <t>Osmolarności do 390 mosmol/l, smakowa (smak: wanilia, poziomka, czekolada*, owoce tropikalne)</t>
    </r>
    <r>
      <rPr>
        <sz val="10"/>
        <rFont val="Arial"/>
        <family val="2"/>
        <charset val="238"/>
      </rPr>
      <t>, smak czekoladowy zawiera błonnik pokarmowy 0,5g/100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</si>
</sst>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FF0000"/>
      <name val="Bookman Old Style"/>
      <family val="1"/>
      <charset val="238"/>
    </font>
    <font>
      <b/>
      <sz val="11"/>
      <color rgb="FFFF0000"/>
      <name val="Czcionka tekstu podstawowego"/>
      <charset val="238"/>
    </font>
    <font>
      <b/>
      <sz val="10"/>
      <name val="Czcionka tekstu podstawowego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Bookman Old Style"/>
      <family val="1"/>
      <charset val="238"/>
    </font>
    <font>
      <sz val="11"/>
      <name val="Czcionka tekstu podstawowego"/>
      <family val="2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Czcionka tekstu podstawowego"/>
      <family val="2"/>
      <charset val="238"/>
    </font>
    <font>
      <b/>
      <sz val="8"/>
      <name val="Bookman Old Style"/>
      <family val="1"/>
      <charset val="238"/>
    </font>
    <font>
      <b/>
      <sz val="9"/>
      <name val="Bookman Old Style"/>
      <family val="1"/>
      <charset val="238"/>
    </font>
    <font>
      <b/>
      <sz val="10"/>
      <name val="Calibri"/>
      <family val="2"/>
      <charset val="238"/>
      <scheme val="minor"/>
    </font>
    <font>
      <sz val="11"/>
      <name val="Czcionka tekstu podstawowego"/>
      <charset val="238"/>
    </font>
    <font>
      <sz val="10"/>
      <name val="Czcionka tekstu podstawowego"/>
      <charset val="238"/>
    </font>
    <font>
      <b/>
      <sz val="11"/>
      <name val="Czcionka tekstu podstawowego"/>
      <family val="2"/>
      <charset val="238"/>
    </font>
    <font>
      <sz val="11"/>
      <name val="Cambria"/>
      <family val="1"/>
      <charset val="238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4" fontId="4" fillId="0" borderId="0"/>
    <xf numFmtId="0" fontId="9" fillId="0" borderId="0"/>
  </cellStyleXfs>
  <cellXfs count="207">
    <xf numFmtId="0" fontId="0" fillId="0" borderId="0" xfId="0"/>
    <xf numFmtId="0" fontId="2" fillId="0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2" fillId="0" borderId="2" xfId="0" applyFont="1" applyFill="1" applyBorder="1" applyAlignment="1"/>
    <xf numFmtId="0" fontId="0" fillId="0" borderId="0" xfId="0" applyAlignment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/>
    <xf numFmtId="0" fontId="13" fillId="0" borderId="1" xfId="0" applyFont="1" applyBorder="1" applyAlignment="1">
      <alignment wrapText="1"/>
    </xf>
    <xf numFmtId="44" fontId="13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4" fontId="7" fillId="0" borderId="1" xfId="0" applyNumberFormat="1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/>
    <xf numFmtId="0" fontId="3" fillId="0" borderId="0" xfId="0" applyFont="1" applyAlignment="1"/>
    <xf numFmtId="44" fontId="0" fillId="0" borderId="0" xfId="0" applyNumberFormat="1" applyAlignment="1"/>
    <xf numFmtId="0" fontId="6" fillId="0" borderId="0" xfId="0" applyFont="1" applyAlignment="1"/>
    <xf numFmtId="0" fontId="5" fillId="0" borderId="0" xfId="1" applyFont="1" applyAlignment="1"/>
    <xf numFmtId="0" fontId="0" fillId="3" borderId="0" xfId="0" applyFill="1" applyAlignment="1"/>
    <xf numFmtId="0" fontId="7" fillId="0" borderId="1" xfId="0" applyFont="1" applyBorder="1" applyAlignment="1"/>
    <xf numFmtId="44" fontId="7" fillId="0" borderId="1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0" fillId="2" borderId="0" xfId="0" applyFill="1" applyAlignment="1">
      <alignment vertical="top"/>
    </xf>
    <xf numFmtId="44" fontId="7" fillId="0" borderId="0" xfId="0" applyNumberFormat="1" applyFont="1" applyAlignment="1"/>
    <xf numFmtId="0" fontId="10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44" fontId="7" fillId="2" borderId="1" xfId="0" applyNumberFormat="1" applyFont="1" applyFill="1" applyBorder="1" applyAlignment="1"/>
    <xf numFmtId="0" fontId="7" fillId="2" borderId="0" xfId="0" applyFont="1" applyFill="1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wrapText="1"/>
    </xf>
    <xf numFmtId="0" fontId="17" fillId="2" borderId="0" xfId="1" applyFont="1" applyFill="1" applyBorder="1" applyAlignment="1">
      <alignment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44" fontId="12" fillId="4" borderId="1" xfId="0" applyNumberFormat="1" applyFont="1" applyFill="1" applyBorder="1" applyAlignment="1">
      <alignment wrapText="1"/>
    </xf>
    <xf numFmtId="0" fontId="21" fillId="0" borderId="0" xfId="0" applyFont="1" applyAlignment="1"/>
    <xf numFmtId="0" fontId="19" fillId="0" borderId="0" xfId="0" applyFont="1" applyAlignment="1"/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44" fontId="21" fillId="0" borderId="0" xfId="0" applyNumberFormat="1" applyFont="1" applyAlignment="1"/>
    <xf numFmtId="0" fontId="21" fillId="0" borderId="0" xfId="0" applyFont="1" applyAlignment="1">
      <alignment horizontal="center"/>
    </xf>
    <xf numFmtId="0" fontId="22" fillId="4" borderId="1" xfId="1" applyFont="1" applyFill="1" applyBorder="1" applyAlignment="1">
      <alignment wrapText="1"/>
    </xf>
    <xf numFmtId="0" fontId="12" fillId="4" borderId="1" xfId="1" applyFont="1" applyFill="1" applyBorder="1" applyAlignment="1">
      <alignment wrapText="1"/>
    </xf>
    <xf numFmtId="44" fontId="22" fillId="4" borderId="1" xfId="1" applyNumberFormat="1" applyFont="1" applyFill="1" applyBorder="1" applyAlignment="1">
      <alignment wrapText="1"/>
    </xf>
    <xf numFmtId="0" fontId="22" fillId="4" borderId="1" xfId="1" applyFont="1" applyFill="1" applyBorder="1" applyAlignment="1">
      <alignment horizontal="center" wrapText="1"/>
    </xf>
    <xf numFmtId="0" fontId="18" fillId="0" borderId="1" xfId="1" applyFont="1" applyBorder="1" applyAlignment="1"/>
    <xf numFmtId="0" fontId="23" fillId="0" borderId="1" xfId="1" applyFont="1" applyBorder="1" applyAlignment="1">
      <alignment wrapText="1"/>
    </xf>
    <xf numFmtId="0" fontId="18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44" fontId="18" fillId="0" borderId="1" xfId="1" applyNumberFormat="1" applyFont="1" applyBorder="1" applyAlignment="1"/>
    <xf numFmtId="0" fontId="18" fillId="0" borderId="1" xfId="1" applyFont="1" applyBorder="1" applyAlignment="1">
      <alignment horizontal="center"/>
    </xf>
    <xf numFmtId="0" fontId="18" fillId="2" borderId="1" xfId="1" applyFont="1" applyFill="1" applyBorder="1" applyAlignment="1"/>
    <xf numFmtId="0" fontId="18" fillId="2" borderId="1" xfId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44" fontId="18" fillId="2" borderId="1" xfId="1" applyNumberFormat="1" applyFont="1" applyFill="1" applyBorder="1" applyAlignment="1"/>
    <xf numFmtId="0" fontId="18" fillId="2" borderId="1" xfId="1" applyFont="1" applyFill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wrapText="1"/>
    </xf>
    <xf numFmtId="44" fontId="18" fillId="0" borderId="1" xfId="0" applyNumberFormat="1" applyFont="1" applyBorder="1" applyAlignment="1"/>
    <xf numFmtId="0" fontId="7" fillId="0" borderId="1" xfId="1" applyFont="1" applyBorder="1" applyAlignment="1"/>
    <xf numFmtId="44" fontId="7" fillId="0" borderId="1" xfId="1" applyNumberFormat="1" applyFont="1" applyBorder="1" applyAlignment="1"/>
    <xf numFmtId="0" fontId="7" fillId="0" borderId="1" xfId="1" applyFont="1" applyBorder="1" applyAlignment="1">
      <alignment horizontal="center"/>
    </xf>
    <xf numFmtId="0" fontId="23" fillId="2" borderId="1" xfId="1" applyFont="1" applyFill="1" applyBorder="1" applyAlignment="1">
      <alignment wrapText="1"/>
    </xf>
    <xf numFmtId="0" fontId="21" fillId="0" borderId="1" xfId="0" applyFont="1" applyBorder="1" applyAlignment="1"/>
    <xf numFmtId="44" fontId="21" fillId="0" borderId="1" xfId="0" applyNumberFormat="1" applyFont="1" applyBorder="1" applyAlignment="1"/>
    <xf numFmtId="0" fontId="18" fillId="0" borderId="0" xfId="1" applyFont="1" applyAlignment="1"/>
    <xf numFmtId="0" fontId="18" fillId="0" borderId="0" xfId="1" applyFont="1" applyAlignment="1">
      <alignment wrapText="1"/>
    </xf>
    <xf numFmtId="0" fontId="7" fillId="0" borderId="0" xfId="1" applyFont="1" applyAlignment="1">
      <alignment wrapText="1"/>
    </xf>
    <xf numFmtId="44" fontId="18" fillId="0" borderId="0" xfId="1" applyNumberFormat="1" applyFont="1" applyAlignment="1"/>
    <xf numFmtId="0" fontId="18" fillId="0" borderId="0" xfId="1" applyFont="1" applyAlignment="1">
      <alignment horizontal="center"/>
    </xf>
    <xf numFmtId="0" fontId="21" fillId="4" borderId="1" xfId="0" applyFont="1" applyFill="1" applyBorder="1" applyAlignment="1"/>
    <xf numFmtId="0" fontId="21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44" fontId="21" fillId="4" borderId="1" xfId="0" applyNumberFormat="1" applyFont="1" applyFill="1" applyBorder="1" applyAlignment="1"/>
    <xf numFmtId="0" fontId="25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0" xfId="1" applyFont="1" applyAlignment="1"/>
    <xf numFmtId="44" fontId="7" fillId="2" borderId="1" xfId="1" applyNumberFormat="1" applyFont="1" applyFill="1" applyBorder="1" applyAlignment="1"/>
    <xf numFmtId="0" fontId="21" fillId="0" borderId="1" xfId="0" applyFont="1" applyBorder="1" applyAlignment="1">
      <alignment wrapText="1"/>
    </xf>
    <xf numFmtId="44" fontId="18" fillId="0" borderId="4" xfId="1" applyNumberFormat="1" applyFont="1" applyBorder="1" applyAlignment="1"/>
    <xf numFmtId="0" fontId="22" fillId="4" borderId="1" xfId="0" applyFont="1" applyFill="1" applyBorder="1" applyAlignment="1">
      <alignment wrapText="1"/>
    </xf>
    <xf numFmtId="44" fontId="22" fillId="4" borderId="1" xfId="0" applyNumberFormat="1" applyFont="1" applyFill="1" applyBorder="1" applyAlignment="1">
      <alignment wrapText="1"/>
    </xf>
    <xf numFmtId="0" fontId="22" fillId="4" borderId="1" xfId="0" applyFont="1" applyFill="1" applyBorder="1" applyAlignment="1">
      <alignment horizontal="center" wrapText="1"/>
    </xf>
    <xf numFmtId="0" fontId="7" fillId="0" borderId="0" xfId="1" applyFont="1" applyBorder="1" applyAlignment="1">
      <alignment wrapText="1"/>
    </xf>
    <xf numFmtId="44" fontId="21" fillId="0" borderId="4" xfId="0" applyNumberFormat="1" applyFont="1" applyBorder="1" applyAlignment="1"/>
    <xf numFmtId="0" fontId="1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/>
    <xf numFmtId="44" fontId="18" fillId="2" borderId="1" xfId="0" applyNumberFormat="1" applyFont="1" applyFill="1" applyBorder="1" applyAlignment="1"/>
    <xf numFmtId="49" fontId="26" fillId="2" borderId="1" xfId="0" applyNumberFormat="1" applyFont="1" applyFill="1" applyBorder="1" applyAlignment="1">
      <alignment horizontal="left" wrapText="1"/>
    </xf>
    <xf numFmtId="0" fontId="21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1" fontId="26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/>
    <xf numFmtId="44" fontId="26" fillId="2" borderId="1" xfId="0" applyNumberFormat="1" applyFont="1" applyFill="1" applyBorder="1" applyAlignment="1">
      <alignment horizontal="center"/>
    </xf>
    <xf numFmtId="44" fontId="21" fillId="2" borderId="1" xfId="0" applyNumberFormat="1" applyFont="1" applyFill="1" applyBorder="1" applyAlignment="1"/>
    <xf numFmtId="0" fontId="7" fillId="2" borderId="1" xfId="1" applyFont="1" applyFill="1" applyBorder="1" applyAlignment="1"/>
    <xf numFmtId="0" fontId="7" fillId="2" borderId="1" xfId="1" applyFont="1" applyFill="1" applyBorder="1" applyAlignment="1">
      <alignment horizontal="center"/>
    </xf>
    <xf numFmtId="0" fontId="17" fillId="0" borderId="0" xfId="0" applyFont="1" applyAlignment="1"/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0" xfId="0" applyFont="1" applyBorder="1" applyAlignment="1"/>
    <xf numFmtId="0" fontId="27" fillId="4" borderId="1" xfId="1" applyFont="1" applyFill="1" applyBorder="1" applyAlignment="1"/>
    <xf numFmtId="0" fontId="27" fillId="4" borderId="1" xfId="1" applyFont="1" applyFill="1" applyBorder="1" applyAlignment="1">
      <alignment wrapText="1"/>
    </xf>
    <xf numFmtId="44" fontId="27" fillId="4" borderId="1" xfId="1" applyNumberFormat="1" applyFont="1" applyFill="1" applyBorder="1" applyAlignment="1">
      <alignment wrapText="1"/>
    </xf>
    <xf numFmtId="0" fontId="27" fillId="4" borderId="1" xfId="1" applyFont="1" applyFill="1" applyBorder="1" applyAlignment="1">
      <alignment horizontal="center" wrapText="1"/>
    </xf>
    <xf numFmtId="0" fontId="7" fillId="0" borderId="0" xfId="1" applyFont="1" applyAlignment="1"/>
    <xf numFmtId="44" fontId="7" fillId="0" borderId="0" xfId="1" applyNumberFormat="1" applyFont="1" applyAlignment="1"/>
    <xf numFmtId="0" fontId="7" fillId="0" borderId="0" xfId="1" applyFont="1" applyAlignment="1">
      <alignment horizontal="center"/>
    </xf>
    <xf numFmtId="0" fontId="7" fillId="2" borderId="0" xfId="1" applyFont="1" applyFill="1" applyAlignment="1"/>
    <xf numFmtId="0" fontId="7" fillId="2" borderId="0" xfId="1" applyFont="1" applyFill="1" applyAlignment="1">
      <alignment wrapText="1"/>
    </xf>
    <xf numFmtId="44" fontId="7" fillId="2" borderId="0" xfId="1" applyNumberFormat="1" applyFont="1" applyFill="1" applyAlignment="1"/>
    <xf numFmtId="0" fontId="7" fillId="2" borderId="0" xfId="1" applyFont="1" applyFill="1" applyAlignment="1">
      <alignment horizontal="center"/>
    </xf>
    <xf numFmtId="44" fontId="21" fillId="0" borderId="0" xfId="0" applyNumberFormat="1" applyFont="1" applyBorder="1" applyAlignment="1"/>
    <xf numFmtId="44" fontId="7" fillId="0" borderId="4" xfId="1" applyNumberFormat="1" applyFont="1" applyBorder="1" applyAlignment="1"/>
    <xf numFmtId="44" fontId="7" fillId="0" borderId="1" xfId="1" applyNumberFormat="1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44" fontId="20" fillId="4" borderId="1" xfId="0" applyNumberFormat="1" applyFont="1" applyFill="1" applyBorder="1" applyAlignment="1">
      <alignment horizontal="center" wrapText="1"/>
    </xf>
    <xf numFmtId="0" fontId="30" fillId="2" borderId="1" xfId="0" applyFont="1" applyFill="1" applyBorder="1" applyAlignment="1">
      <alignment wrapText="1"/>
    </xf>
    <xf numFmtId="10" fontId="21" fillId="2" borderId="1" xfId="0" applyNumberFormat="1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44" fontId="21" fillId="0" borderId="1" xfId="0" applyNumberFormat="1" applyFont="1" applyFill="1" applyBorder="1" applyAlignment="1"/>
    <xf numFmtId="0" fontId="22" fillId="4" borderId="1" xfId="0" applyFont="1" applyFill="1" applyBorder="1" applyAlignment="1"/>
    <xf numFmtId="0" fontId="14" fillId="0" borderId="1" xfId="0" applyFont="1" applyBorder="1" applyAlignment="1"/>
    <xf numFmtId="164" fontId="23" fillId="0" borderId="1" xfId="2" applyFont="1" applyBorder="1" applyAlignment="1">
      <alignment wrapText="1"/>
    </xf>
    <xf numFmtId="164" fontId="23" fillId="0" borderId="1" xfId="2" applyFont="1" applyFill="1" applyBorder="1" applyAlignment="1">
      <alignment wrapText="1"/>
    </xf>
    <xf numFmtId="164" fontId="14" fillId="0" borderId="1" xfId="2" applyFont="1" applyBorder="1" applyAlignment="1">
      <alignment wrapText="1"/>
    </xf>
    <xf numFmtId="164" fontId="23" fillId="0" borderId="1" xfId="2" applyFont="1" applyFill="1" applyBorder="1" applyAlignment="1"/>
    <xf numFmtId="164" fontId="23" fillId="0" borderId="1" xfId="2" applyFont="1" applyBorder="1" applyAlignment="1"/>
    <xf numFmtId="44" fontId="23" fillId="0" borderId="1" xfId="2" applyNumberFormat="1" applyFont="1" applyBorder="1" applyAlignment="1"/>
    <xf numFmtId="0" fontId="18" fillId="0" borderId="1" xfId="0" applyFont="1" applyFill="1" applyBorder="1" applyAlignment="1"/>
    <xf numFmtId="0" fontId="18" fillId="0" borderId="5" xfId="0" applyFont="1" applyBorder="1" applyAlignment="1"/>
    <xf numFmtId="0" fontId="7" fillId="0" borderId="5" xfId="0" applyFont="1" applyBorder="1" applyAlignment="1">
      <alignment wrapText="1"/>
    </xf>
    <xf numFmtId="44" fontId="18" fillId="0" borderId="5" xfId="0" applyNumberFormat="1" applyFont="1" applyBorder="1" applyAlignment="1"/>
    <xf numFmtId="10" fontId="18" fillId="0" borderId="5" xfId="0" applyNumberFormat="1" applyFont="1" applyBorder="1" applyAlignment="1">
      <alignment horizontal="left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/>
    <xf numFmtId="0" fontId="7" fillId="0" borderId="6" xfId="0" applyFont="1" applyBorder="1" applyAlignment="1">
      <alignment wrapText="1"/>
    </xf>
    <xf numFmtId="44" fontId="18" fillId="0" borderId="6" xfId="0" applyNumberFormat="1" applyFont="1" applyBorder="1" applyAlignment="1"/>
    <xf numFmtId="0" fontId="18" fillId="0" borderId="3" xfId="0" applyFont="1" applyBorder="1" applyAlignment="1"/>
    <xf numFmtId="44" fontId="18" fillId="0" borderId="3" xfId="0" applyNumberFormat="1" applyFont="1" applyBorder="1" applyAlignment="1"/>
    <xf numFmtId="0" fontId="7" fillId="0" borderId="3" xfId="0" applyFont="1" applyBorder="1" applyAlignment="1">
      <alignment wrapText="1"/>
    </xf>
    <xf numFmtId="164" fontId="23" fillId="0" borderId="0" xfId="2" applyFont="1" applyBorder="1" applyAlignment="1">
      <alignment wrapText="1"/>
    </xf>
    <xf numFmtId="164" fontId="23" fillId="0" borderId="4" xfId="2" applyFont="1" applyBorder="1" applyAlignment="1">
      <alignment wrapText="1"/>
    </xf>
    <xf numFmtId="164" fontId="23" fillId="0" borderId="2" xfId="2" applyFont="1" applyFill="1" applyBorder="1" applyAlignment="1"/>
    <xf numFmtId="164" fontId="14" fillId="0" borderId="4" xfId="2" applyFont="1" applyBorder="1" applyAlignment="1">
      <alignment wrapText="1"/>
    </xf>
    <xf numFmtId="164" fontId="23" fillId="0" borderId="4" xfId="2" applyFont="1" applyFill="1" applyBorder="1" applyAlignment="1"/>
    <xf numFmtId="0" fontId="13" fillId="0" borderId="0" xfId="0" applyFont="1" applyAlignment="1"/>
    <xf numFmtId="0" fontId="31" fillId="0" borderId="1" xfId="0" applyFont="1" applyBorder="1" applyAlignment="1"/>
    <xf numFmtId="0" fontId="31" fillId="0" borderId="3" xfId="0" applyFont="1" applyBorder="1" applyAlignment="1"/>
    <xf numFmtId="0" fontId="31" fillId="0" borderId="0" xfId="0" applyFont="1" applyAlignment="1"/>
    <xf numFmtId="0" fontId="32" fillId="0" borderId="3" xfId="0" applyFont="1" applyBorder="1" applyAlignment="1">
      <alignment wrapText="1"/>
    </xf>
    <xf numFmtId="44" fontId="31" fillId="0" borderId="1" xfId="0" applyNumberFormat="1" applyFont="1" applyBorder="1" applyAlignment="1"/>
    <xf numFmtId="0" fontId="32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0" borderId="0" xfId="0" applyFont="1" applyAlignment="1"/>
    <xf numFmtId="44" fontId="31" fillId="0" borderId="0" xfId="0" applyNumberFormat="1" applyFont="1" applyAlignment="1"/>
    <xf numFmtId="44" fontId="31" fillId="0" borderId="4" xfId="0" applyNumberFormat="1" applyFont="1" applyBorder="1" applyAlignment="1"/>
    <xf numFmtId="0" fontId="24" fillId="0" borderId="1" xfId="0" applyFont="1" applyBorder="1" applyAlignment="1">
      <alignment wrapText="1"/>
    </xf>
    <xf numFmtId="0" fontId="18" fillId="2" borderId="1" xfId="0" applyFont="1" applyFill="1" applyBorder="1"/>
    <xf numFmtId="44" fontId="18" fillId="2" borderId="1" xfId="0" applyNumberFormat="1" applyFont="1" applyFill="1" applyBorder="1"/>
    <xf numFmtId="0" fontId="18" fillId="2" borderId="1" xfId="0" applyFont="1" applyFill="1" applyBorder="1" applyAlignment="1">
      <alignment horizontal="right"/>
    </xf>
    <xf numFmtId="0" fontId="18" fillId="2" borderId="0" xfId="0" applyFont="1" applyFill="1" applyBorder="1"/>
    <xf numFmtId="0" fontId="18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44" fontId="18" fillId="2" borderId="1" xfId="0" applyNumberFormat="1" applyFont="1" applyFill="1" applyBorder="1" applyAlignment="1">
      <alignment vertical="top"/>
    </xf>
    <xf numFmtId="0" fontId="7" fillId="2" borderId="1" xfId="0" applyFont="1" applyFill="1" applyBorder="1"/>
    <xf numFmtId="0" fontId="18" fillId="2" borderId="1" xfId="0" applyFont="1" applyFill="1" applyBorder="1" applyAlignment="1">
      <alignment horizontal="right" wrapText="1"/>
    </xf>
    <xf numFmtId="9" fontId="18" fillId="2" borderId="1" xfId="0" applyNumberFormat="1" applyFont="1" applyFill="1" applyBorder="1" applyAlignment="1">
      <alignment horizontal="left"/>
    </xf>
    <xf numFmtId="0" fontId="33" fillId="2" borderId="1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2" borderId="3" xfId="0" applyFont="1" applyFill="1" applyBorder="1"/>
    <xf numFmtId="0" fontId="21" fillId="0" borderId="4" xfId="0" applyFont="1" applyBorder="1" applyAlignment="1"/>
    <xf numFmtId="0" fontId="21" fillId="0" borderId="0" xfId="0" applyFont="1"/>
    <xf numFmtId="44" fontId="21" fillId="0" borderId="0" xfId="0" applyNumberFormat="1" applyFont="1"/>
    <xf numFmtId="44" fontId="21" fillId="0" borderId="4" xfId="0" applyNumberFormat="1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34" fillId="0" borderId="3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4" fontId="17" fillId="0" borderId="1" xfId="0" applyNumberFormat="1" applyFont="1" applyBorder="1" applyAlignment="1"/>
    <xf numFmtId="0" fontId="25" fillId="4" borderId="1" xfId="0" applyFont="1" applyFill="1" applyBorder="1" applyAlignment="1"/>
    <xf numFmtId="0" fontId="25" fillId="4" borderId="1" xfId="0" applyFont="1" applyFill="1" applyBorder="1" applyAlignment="1">
      <alignment wrapText="1"/>
    </xf>
    <xf numFmtId="0" fontId="30" fillId="4" borderId="1" xfId="0" applyFont="1" applyFill="1" applyBorder="1" applyAlignment="1">
      <alignment wrapText="1"/>
    </xf>
    <xf numFmtId="44" fontId="25" fillId="4" borderId="1" xfId="0" applyNumberFormat="1" applyFont="1" applyFill="1" applyBorder="1" applyAlignment="1"/>
    <xf numFmtId="1" fontId="26" fillId="2" borderId="1" xfId="0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</cellXfs>
  <cellStyles count="4">
    <cellStyle name="Excel Built-in Normal" xfId="2"/>
    <cellStyle name="Normalny" xfId="0" builtinId="0"/>
    <cellStyle name="Normalny 2" xfId="1"/>
    <cellStyle name="Normaln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V881"/>
  <sheetViews>
    <sheetView tabSelected="1" view="pageBreakPreview" zoomScale="60" zoomScaleNormal="100" workbookViewId="0">
      <selection activeCell="B565" sqref="B565"/>
    </sheetView>
  </sheetViews>
  <sheetFormatPr defaultRowHeight="15"/>
  <cols>
    <col min="1" max="1" width="6.28515625" style="7" customWidth="1"/>
    <col min="2" max="2" width="30.7109375" style="7" customWidth="1"/>
    <col min="3" max="3" width="16" style="2" customWidth="1"/>
    <col min="4" max="4" width="14.85546875" style="15" customWidth="1"/>
    <col min="5" max="5" width="12.85546875" style="7" customWidth="1"/>
    <col min="6" max="6" width="5.85546875" style="7" customWidth="1"/>
    <col min="7" max="7" width="13.28515625" style="19" customWidth="1"/>
    <col min="8" max="8" width="6.28515625" style="16" customWidth="1"/>
    <col min="9" max="9" width="15" style="19" customWidth="1"/>
    <col min="10" max="10" width="18.140625" style="19" customWidth="1"/>
    <col min="11" max="11" width="16.140625" style="19" customWidth="1"/>
    <col min="12" max="12" width="13.5703125" style="7" customWidth="1"/>
    <col min="13" max="13" width="10.85546875" style="7" customWidth="1"/>
    <col min="14" max="16384" width="9.140625" style="7"/>
  </cols>
  <sheetData>
    <row r="1" spans="1:12" ht="15.75">
      <c r="A1" s="47"/>
      <c r="B1" s="48" t="s">
        <v>1288</v>
      </c>
      <c r="C1" s="49"/>
      <c r="D1" s="50"/>
      <c r="E1" s="47"/>
      <c r="F1" s="47"/>
      <c r="G1" s="51"/>
      <c r="H1" s="52"/>
      <c r="I1" s="51"/>
      <c r="J1" s="51"/>
      <c r="K1" s="51"/>
      <c r="L1" s="47"/>
    </row>
    <row r="2" spans="1:12" ht="135">
      <c r="A2" s="53" t="s">
        <v>0</v>
      </c>
      <c r="B2" s="53" t="s">
        <v>1</v>
      </c>
      <c r="C2" s="53" t="s">
        <v>2</v>
      </c>
      <c r="D2" s="54" t="s">
        <v>3</v>
      </c>
      <c r="E2" s="53" t="s">
        <v>4</v>
      </c>
      <c r="F2" s="53" t="s">
        <v>5</v>
      </c>
      <c r="G2" s="55" t="s">
        <v>6</v>
      </c>
      <c r="H2" s="56" t="s">
        <v>21</v>
      </c>
      <c r="I2" s="55" t="s">
        <v>8</v>
      </c>
      <c r="J2" s="55" t="s">
        <v>9</v>
      </c>
      <c r="K2" s="55" t="s">
        <v>10</v>
      </c>
      <c r="L2" s="53" t="s">
        <v>11</v>
      </c>
    </row>
    <row r="3" spans="1:12" ht="64.5">
      <c r="A3" s="57" t="s">
        <v>12</v>
      </c>
      <c r="B3" s="4" t="s">
        <v>1018</v>
      </c>
      <c r="C3" s="4" t="s">
        <v>22</v>
      </c>
      <c r="D3" s="4" t="s">
        <v>1019</v>
      </c>
      <c r="E3" s="4">
        <f>100</f>
        <v>100</v>
      </c>
      <c r="F3" s="4"/>
      <c r="G3" s="13"/>
      <c r="H3" s="4"/>
      <c r="I3" s="13"/>
      <c r="J3" s="13"/>
      <c r="K3" s="13"/>
      <c r="L3" s="4"/>
    </row>
    <row r="4" spans="1:12" ht="64.5">
      <c r="A4" s="57" t="s">
        <v>16</v>
      </c>
      <c r="B4" s="58" t="s">
        <v>36</v>
      </c>
      <c r="C4" s="59" t="s">
        <v>22</v>
      </c>
      <c r="D4" s="60" t="s">
        <v>37</v>
      </c>
      <c r="E4" s="57">
        <v>7000</v>
      </c>
      <c r="F4" s="57"/>
      <c r="G4" s="61"/>
      <c r="H4" s="62"/>
      <c r="I4" s="61"/>
      <c r="J4" s="61"/>
      <c r="K4" s="61"/>
      <c r="L4" s="57"/>
    </row>
    <row r="5" spans="1:12" ht="26.25">
      <c r="A5" s="57" t="s">
        <v>58</v>
      </c>
      <c r="B5" s="58" t="s">
        <v>25</v>
      </c>
      <c r="C5" s="59" t="s">
        <v>26</v>
      </c>
      <c r="D5" s="60" t="s">
        <v>27</v>
      </c>
      <c r="E5" s="57">
        <v>3200</v>
      </c>
      <c r="F5" s="57"/>
      <c r="G5" s="61"/>
      <c r="H5" s="62"/>
      <c r="I5" s="61"/>
      <c r="J5" s="61"/>
      <c r="K5" s="61"/>
      <c r="L5" s="57"/>
    </row>
    <row r="6" spans="1:12" ht="41.25" customHeight="1">
      <c r="A6" s="57" t="s">
        <v>81</v>
      </c>
      <c r="B6" s="58" t="s">
        <v>25</v>
      </c>
      <c r="C6" s="59" t="s">
        <v>26</v>
      </c>
      <c r="D6" s="60" t="s">
        <v>28</v>
      </c>
      <c r="E6" s="57">
        <v>8000</v>
      </c>
      <c r="F6" s="57"/>
      <c r="G6" s="61"/>
      <c r="H6" s="62"/>
      <c r="I6" s="61"/>
      <c r="J6" s="61"/>
      <c r="K6" s="61"/>
      <c r="L6" s="57"/>
    </row>
    <row r="7" spans="1:12" ht="37.5" customHeight="1">
      <c r="A7" s="57" t="s">
        <v>84</v>
      </c>
      <c r="B7" s="63" t="s">
        <v>48</v>
      </c>
      <c r="C7" s="64" t="s">
        <v>49</v>
      </c>
      <c r="D7" s="65" t="s">
        <v>50</v>
      </c>
      <c r="E7" s="63">
        <v>3800</v>
      </c>
      <c r="F7" s="63"/>
      <c r="G7" s="66"/>
      <c r="H7" s="67"/>
      <c r="I7" s="66"/>
      <c r="J7" s="66"/>
      <c r="K7" s="66"/>
      <c r="L7" s="63"/>
    </row>
    <row r="8" spans="1:12" ht="39">
      <c r="A8" s="57" t="s">
        <v>88</v>
      </c>
      <c r="B8" s="63" t="s">
        <v>48</v>
      </c>
      <c r="C8" s="64" t="s">
        <v>49</v>
      </c>
      <c r="D8" s="65" t="s">
        <v>51</v>
      </c>
      <c r="E8" s="63">
        <f>600*5</f>
        <v>3000</v>
      </c>
      <c r="F8" s="63"/>
      <c r="G8" s="66"/>
      <c r="H8" s="67"/>
      <c r="I8" s="66"/>
      <c r="J8" s="66"/>
      <c r="K8" s="66"/>
      <c r="L8" s="63"/>
    </row>
    <row r="9" spans="1:12" ht="29.25">
      <c r="A9" s="57" t="s">
        <v>90</v>
      </c>
      <c r="B9" s="68" t="s">
        <v>1067</v>
      </c>
      <c r="C9" s="68" t="s">
        <v>45</v>
      </c>
      <c r="D9" s="69" t="s">
        <v>1068</v>
      </c>
      <c r="E9" s="68">
        <v>12</v>
      </c>
      <c r="F9" s="68"/>
      <c r="G9" s="70"/>
      <c r="H9" s="68"/>
      <c r="I9" s="70"/>
      <c r="J9" s="70"/>
      <c r="K9" s="70"/>
      <c r="L9" s="68" t="s">
        <v>327</v>
      </c>
    </row>
    <row r="10" spans="1:12" ht="64.5">
      <c r="A10" s="57" t="s">
        <v>93</v>
      </c>
      <c r="B10" s="58" t="s">
        <v>38</v>
      </c>
      <c r="C10" s="59" t="s">
        <v>39</v>
      </c>
      <c r="D10" s="60" t="s">
        <v>321</v>
      </c>
      <c r="E10" s="57">
        <f>600*50</f>
        <v>30000</v>
      </c>
      <c r="F10" s="57"/>
      <c r="G10" s="61"/>
      <c r="H10" s="62"/>
      <c r="I10" s="61"/>
      <c r="J10" s="61"/>
      <c r="K10" s="61"/>
      <c r="L10" s="57"/>
    </row>
    <row r="11" spans="1:12" s="17" customFormat="1" ht="64.5" customHeight="1">
      <c r="A11" s="57" t="s">
        <v>94</v>
      </c>
      <c r="B11" s="57" t="s">
        <v>33</v>
      </c>
      <c r="C11" s="59" t="s">
        <v>34</v>
      </c>
      <c r="D11" s="60" t="s">
        <v>35</v>
      </c>
      <c r="E11" s="57">
        <v>400</v>
      </c>
      <c r="F11" s="57"/>
      <c r="G11" s="61"/>
      <c r="H11" s="62"/>
      <c r="I11" s="61"/>
      <c r="J11" s="61"/>
      <c r="K11" s="61"/>
      <c r="L11" s="57"/>
    </row>
    <row r="12" spans="1:12" s="17" customFormat="1" ht="51.75">
      <c r="A12" s="57" t="s">
        <v>95</v>
      </c>
      <c r="B12" s="60" t="s">
        <v>324</v>
      </c>
      <c r="C12" s="60" t="s">
        <v>325</v>
      </c>
      <c r="D12" s="60" t="s">
        <v>326</v>
      </c>
      <c r="E12" s="71">
        <v>20000</v>
      </c>
      <c r="F12" s="71"/>
      <c r="G12" s="72"/>
      <c r="H12" s="73"/>
      <c r="I12" s="72"/>
      <c r="J12" s="61"/>
      <c r="K12" s="61"/>
      <c r="L12" s="71"/>
    </row>
    <row r="13" spans="1:12" ht="90">
      <c r="A13" s="57" t="s">
        <v>98</v>
      </c>
      <c r="B13" s="58" t="s">
        <v>29</v>
      </c>
      <c r="C13" s="59" t="s">
        <v>22</v>
      </c>
      <c r="D13" s="60" t="s">
        <v>30</v>
      </c>
      <c r="E13" s="57">
        <v>6000</v>
      </c>
      <c r="F13" s="57"/>
      <c r="G13" s="61"/>
      <c r="H13" s="62"/>
      <c r="I13" s="61"/>
      <c r="J13" s="61"/>
      <c r="K13" s="61"/>
      <c r="L13" s="57"/>
    </row>
    <row r="14" spans="1:12" s="17" customFormat="1" ht="90">
      <c r="A14" s="63" t="s">
        <v>99</v>
      </c>
      <c r="B14" s="74" t="s">
        <v>29</v>
      </c>
      <c r="C14" s="64" t="s">
        <v>31</v>
      </c>
      <c r="D14" s="65" t="s">
        <v>32</v>
      </c>
      <c r="E14" s="63">
        <v>100</v>
      </c>
      <c r="F14" s="63"/>
      <c r="G14" s="66"/>
      <c r="H14" s="67"/>
      <c r="I14" s="66"/>
      <c r="J14" s="66"/>
      <c r="K14" s="66"/>
      <c r="L14" s="63"/>
    </row>
    <row r="15" spans="1:12" s="17" customFormat="1" ht="39">
      <c r="A15" s="63" t="s">
        <v>100</v>
      </c>
      <c r="B15" s="74" t="s">
        <v>213</v>
      </c>
      <c r="C15" s="64" t="s">
        <v>214</v>
      </c>
      <c r="D15" s="65" t="s">
        <v>215</v>
      </c>
      <c r="E15" s="63">
        <f>1000*10</f>
        <v>10000</v>
      </c>
      <c r="F15" s="63"/>
      <c r="G15" s="66"/>
      <c r="H15" s="67"/>
      <c r="I15" s="66"/>
      <c r="J15" s="66"/>
      <c r="K15" s="66"/>
      <c r="L15" s="64"/>
    </row>
    <row r="16" spans="1:12" s="17" customFormat="1" ht="39">
      <c r="A16" s="63" t="s">
        <v>101</v>
      </c>
      <c r="B16" s="74" t="s">
        <v>213</v>
      </c>
      <c r="C16" s="64" t="s">
        <v>214</v>
      </c>
      <c r="D16" s="65" t="s">
        <v>216</v>
      </c>
      <c r="E16" s="63">
        <f>2000*10</f>
        <v>20000</v>
      </c>
      <c r="F16" s="63"/>
      <c r="G16" s="66"/>
      <c r="H16" s="67"/>
      <c r="I16" s="66"/>
      <c r="J16" s="66"/>
      <c r="K16" s="66"/>
      <c r="L16" s="64"/>
    </row>
    <row r="17" spans="1:12" s="17" customFormat="1" ht="26.25">
      <c r="A17" s="57" t="s">
        <v>127</v>
      </c>
      <c r="B17" s="58" t="s">
        <v>211</v>
      </c>
      <c r="C17" s="59" t="s">
        <v>103</v>
      </c>
      <c r="D17" s="60" t="s">
        <v>212</v>
      </c>
      <c r="E17" s="57">
        <v>21600</v>
      </c>
      <c r="F17" s="57"/>
      <c r="G17" s="61"/>
      <c r="H17" s="62"/>
      <c r="I17" s="61"/>
      <c r="J17" s="61"/>
      <c r="K17" s="61"/>
      <c r="L17" s="59"/>
    </row>
    <row r="18" spans="1:12" ht="64.5">
      <c r="A18" s="57" t="s">
        <v>128</v>
      </c>
      <c r="B18" s="64" t="s">
        <v>407</v>
      </c>
      <c r="C18" s="64" t="s">
        <v>405</v>
      </c>
      <c r="D18" s="65" t="s">
        <v>1058</v>
      </c>
      <c r="E18" s="63">
        <f>70*10</f>
        <v>700</v>
      </c>
      <c r="F18" s="71"/>
      <c r="G18" s="72"/>
      <c r="H18" s="73"/>
      <c r="I18" s="61"/>
      <c r="J18" s="61"/>
      <c r="K18" s="61"/>
      <c r="L18" s="71"/>
    </row>
    <row r="19" spans="1:12" ht="77.25">
      <c r="A19" s="57" t="s">
        <v>129</v>
      </c>
      <c r="B19" s="64" t="s">
        <v>407</v>
      </c>
      <c r="C19" s="64" t="s">
        <v>405</v>
      </c>
      <c r="D19" s="65" t="s">
        <v>1369</v>
      </c>
      <c r="E19" s="63">
        <f>800*5</f>
        <v>4000</v>
      </c>
      <c r="F19" s="75"/>
      <c r="G19" s="76"/>
      <c r="H19" s="73"/>
      <c r="I19" s="61"/>
      <c r="J19" s="61"/>
      <c r="K19" s="61"/>
      <c r="L19" s="75"/>
    </row>
    <row r="20" spans="1:12" s="12" customFormat="1" ht="25.5">
      <c r="A20" s="57" t="s">
        <v>130</v>
      </c>
      <c r="B20" s="58" t="s">
        <v>91</v>
      </c>
      <c r="C20" s="59" t="s">
        <v>217</v>
      </c>
      <c r="D20" s="60" t="s">
        <v>218</v>
      </c>
      <c r="E20" s="57">
        <f>4500*10</f>
        <v>45000</v>
      </c>
      <c r="F20" s="57"/>
      <c r="G20" s="61"/>
      <c r="H20" s="62"/>
      <c r="I20" s="61"/>
      <c r="J20" s="61"/>
      <c r="K20" s="61"/>
      <c r="L20" s="59"/>
    </row>
    <row r="21" spans="1:12" s="18" customFormat="1" ht="32.25" customHeight="1">
      <c r="A21" s="77"/>
      <c r="B21" s="77"/>
      <c r="C21" s="78"/>
      <c r="D21" s="79"/>
      <c r="E21" s="77"/>
      <c r="F21" s="77"/>
      <c r="G21" s="80"/>
      <c r="H21" s="81"/>
      <c r="I21" s="198" t="s">
        <v>47</v>
      </c>
      <c r="J21" s="61"/>
      <c r="K21" s="61"/>
      <c r="L21" s="77"/>
    </row>
    <row r="22" spans="1:12">
      <c r="A22" s="77"/>
      <c r="B22" s="77"/>
      <c r="C22" s="78"/>
      <c r="D22" s="79"/>
      <c r="E22" s="77"/>
      <c r="F22" s="77"/>
      <c r="G22" s="80"/>
      <c r="H22" s="81"/>
      <c r="I22" s="80"/>
      <c r="J22" s="80"/>
      <c r="K22" s="80"/>
      <c r="L22" s="77"/>
    </row>
    <row r="23" spans="1:12" ht="15.75">
      <c r="A23" s="47"/>
      <c r="B23" s="48" t="s">
        <v>1289</v>
      </c>
      <c r="C23" s="49"/>
      <c r="D23" s="50"/>
      <c r="E23" s="47"/>
      <c r="F23" s="47"/>
      <c r="G23" s="51"/>
      <c r="H23" s="52"/>
      <c r="I23" s="51"/>
      <c r="J23" s="51"/>
      <c r="K23" s="51"/>
      <c r="L23" s="47"/>
    </row>
    <row r="24" spans="1:12" ht="75">
      <c r="A24" s="199" t="s">
        <v>0</v>
      </c>
      <c r="B24" s="199" t="s">
        <v>1</v>
      </c>
      <c r="C24" s="200" t="s">
        <v>2</v>
      </c>
      <c r="D24" s="201" t="s">
        <v>3</v>
      </c>
      <c r="E24" s="199" t="s">
        <v>40</v>
      </c>
      <c r="F24" s="199" t="s">
        <v>41</v>
      </c>
      <c r="G24" s="202" t="s">
        <v>42</v>
      </c>
      <c r="H24" s="86" t="s">
        <v>43</v>
      </c>
      <c r="I24" s="202" t="s">
        <v>8</v>
      </c>
      <c r="J24" s="202" t="s">
        <v>9</v>
      </c>
      <c r="K24" s="202" t="s">
        <v>10</v>
      </c>
      <c r="L24" s="200" t="s">
        <v>11</v>
      </c>
    </row>
    <row r="25" spans="1:12" ht="51.75">
      <c r="A25" s="68" t="s">
        <v>12</v>
      </c>
      <c r="B25" s="68" t="s">
        <v>44</v>
      </c>
      <c r="C25" s="69" t="s">
        <v>45</v>
      </c>
      <c r="D25" s="4" t="s">
        <v>46</v>
      </c>
      <c r="E25" s="68">
        <v>5000</v>
      </c>
      <c r="F25" s="68"/>
      <c r="G25" s="70"/>
      <c r="H25" s="87"/>
      <c r="I25" s="70"/>
      <c r="J25" s="70"/>
      <c r="K25" s="70"/>
      <c r="L25" s="68"/>
    </row>
    <row r="26" spans="1:12">
      <c r="A26" s="47"/>
      <c r="B26" s="47"/>
      <c r="C26" s="49"/>
      <c r="D26" s="50"/>
      <c r="E26" s="47"/>
      <c r="F26" s="47"/>
      <c r="G26" s="51"/>
      <c r="H26" s="52"/>
      <c r="I26" s="198" t="s">
        <v>47</v>
      </c>
      <c r="J26" s="76"/>
      <c r="K26" s="76"/>
      <c r="L26" s="47"/>
    </row>
    <row r="27" spans="1:12">
      <c r="A27" s="47"/>
      <c r="B27" s="47"/>
      <c r="C27" s="49"/>
      <c r="D27" s="50"/>
      <c r="E27" s="47"/>
      <c r="F27" s="47"/>
      <c r="G27" s="51"/>
      <c r="H27" s="52"/>
      <c r="I27" s="51"/>
      <c r="J27" s="51"/>
      <c r="K27" s="51"/>
      <c r="L27" s="47"/>
    </row>
    <row r="28" spans="1:12" ht="15.75">
      <c r="A28" s="77"/>
      <c r="B28" s="88" t="s">
        <v>1290</v>
      </c>
      <c r="C28" s="78"/>
      <c r="D28" s="79"/>
      <c r="E28" s="77"/>
      <c r="F28" s="77"/>
      <c r="G28" s="80"/>
      <c r="H28" s="81"/>
      <c r="I28" s="80"/>
      <c r="J28" s="80"/>
      <c r="K28" s="80"/>
      <c r="L28" s="77"/>
    </row>
    <row r="29" spans="1:12" ht="135">
      <c r="A29" s="53" t="s">
        <v>0</v>
      </c>
      <c r="B29" s="53" t="s">
        <v>1</v>
      </c>
      <c r="C29" s="53" t="s">
        <v>2</v>
      </c>
      <c r="D29" s="54" t="s">
        <v>3</v>
      </c>
      <c r="E29" s="53" t="s">
        <v>4</v>
      </c>
      <c r="F29" s="53" t="s">
        <v>5</v>
      </c>
      <c r="G29" s="55" t="s">
        <v>6</v>
      </c>
      <c r="H29" s="56" t="s">
        <v>21</v>
      </c>
      <c r="I29" s="55" t="s">
        <v>8</v>
      </c>
      <c r="J29" s="55" t="s">
        <v>9</v>
      </c>
      <c r="K29" s="55" t="s">
        <v>10</v>
      </c>
      <c r="L29" s="53" t="s">
        <v>11</v>
      </c>
    </row>
    <row r="30" spans="1:12" ht="39">
      <c r="A30" s="57" t="s">
        <v>12</v>
      </c>
      <c r="B30" s="34" t="s">
        <v>71</v>
      </c>
      <c r="C30" s="69" t="s">
        <v>75</v>
      </c>
      <c r="D30" s="4" t="s">
        <v>76</v>
      </c>
      <c r="E30" s="68">
        <v>800</v>
      </c>
      <c r="F30" s="68"/>
      <c r="G30" s="70"/>
      <c r="H30" s="87"/>
      <c r="I30" s="61"/>
      <c r="J30" s="61"/>
      <c r="K30" s="61"/>
      <c r="L30" s="68"/>
    </row>
    <row r="31" spans="1:12" ht="39">
      <c r="A31" s="57" t="s">
        <v>16</v>
      </c>
      <c r="B31" s="34" t="s">
        <v>71</v>
      </c>
      <c r="C31" s="69" t="s">
        <v>77</v>
      </c>
      <c r="D31" s="4" t="s">
        <v>76</v>
      </c>
      <c r="E31" s="68">
        <v>1500</v>
      </c>
      <c r="F31" s="68"/>
      <c r="G31" s="70"/>
      <c r="H31" s="87"/>
      <c r="I31" s="61"/>
      <c r="J31" s="61"/>
      <c r="K31" s="61"/>
      <c r="L31" s="68"/>
    </row>
    <row r="32" spans="1:12" ht="26.25">
      <c r="A32" s="57" t="s">
        <v>58</v>
      </c>
      <c r="B32" s="57" t="s">
        <v>54</v>
      </c>
      <c r="C32" s="59" t="s">
        <v>55</v>
      </c>
      <c r="D32" s="60" t="s">
        <v>56</v>
      </c>
      <c r="E32" s="57">
        <v>2000</v>
      </c>
      <c r="F32" s="57"/>
      <c r="G32" s="61"/>
      <c r="H32" s="62"/>
      <c r="I32" s="61"/>
      <c r="J32" s="61"/>
      <c r="K32" s="61"/>
      <c r="L32" s="57"/>
    </row>
    <row r="33" spans="1:13" ht="26.25">
      <c r="A33" s="57" t="s">
        <v>81</v>
      </c>
      <c r="B33" s="57" t="s">
        <v>54</v>
      </c>
      <c r="C33" s="59" t="s">
        <v>57</v>
      </c>
      <c r="D33" s="60" t="s">
        <v>56</v>
      </c>
      <c r="E33" s="57">
        <v>500</v>
      </c>
      <c r="F33" s="57"/>
      <c r="G33" s="61"/>
      <c r="H33" s="62"/>
      <c r="I33" s="61"/>
      <c r="J33" s="61"/>
      <c r="K33" s="61"/>
      <c r="L33" s="57"/>
    </row>
    <row r="34" spans="1:13" ht="26.25">
      <c r="A34" s="57" t="s">
        <v>84</v>
      </c>
      <c r="B34" s="57" t="s">
        <v>54</v>
      </c>
      <c r="C34" s="59" t="s">
        <v>57</v>
      </c>
      <c r="D34" s="60" t="s">
        <v>59</v>
      </c>
      <c r="E34" s="57">
        <v>100</v>
      </c>
      <c r="F34" s="57"/>
      <c r="G34" s="61"/>
      <c r="H34" s="62"/>
      <c r="I34" s="61"/>
      <c r="J34" s="61"/>
      <c r="K34" s="61"/>
      <c r="L34" s="57"/>
    </row>
    <row r="35" spans="1:13" ht="26.25">
      <c r="A35" s="57" t="s">
        <v>88</v>
      </c>
      <c r="B35" s="34" t="s">
        <v>984</v>
      </c>
      <c r="C35" s="69" t="s">
        <v>985</v>
      </c>
      <c r="D35" s="4" t="s">
        <v>986</v>
      </c>
      <c r="E35" s="68">
        <v>2200</v>
      </c>
      <c r="F35" s="68"/>
      <c r="G35" s="70"/>
      <c r="H35" s="68"/>
      <c r="I35" s="70"/>
      <c r="J35" s="70"/>
      <c r="K35" s="70"/>
      <c r="L35" s="68"/>
    </row>
    <row r="36" spans="1:13" ht="141">
      <c r="A36" s="57" t="s">
        <v>90</v>
      </c>
      <c r="B36" s="60" t="s">
        <v>353</v>
      </c>
      <c r="C36" s="60" t="s">
        <v>354</v>
      </c>
      <c r="D36" s="60" t="s">
        <v>355</v>
      </c>
      <c r="E36" s="71">
        <f>650*10</f>
        <v>6500</v>
      </c>
      <c r="F36" s="71"/>
      <c r="G36" s="72"/>
      <c r="H36" s="73"/>
      <c r="I36" s="89"/>
      <c r="J36" s="89"/>
      <c r="K36" s="89"/>
      <c r="L36" s="71"/>
      <c r="M36" s="1"/>
    </row>
    <row r="37" spans="1:13" ht="39">
      <c r="A37" s="57" t="s">
        <v>93</v>
      </c>
      <c r="B37" s="34" t="s">
        <v>91</v>
      </c>
      <c r="C37" s="4" t="s">
        <v>75</v>
      </c>
      <c r="D37" s="4" t="s">
        <v>92</v>
      </c>
      <c r="E37" s="68">
        <v>20</v>
      </c>
      <c r="F37" s="68"/>
      <c r="G37" s="70"/>
      <c r="H37" s="87"/>
      <c r="I37" s="61"/>
      <c r="J37" s="61"/>
      <c r="K37" s="61"/>
      <c r="L37" s="68"/>
    </row>
    <row r="38" spans="1:13" ht="26.25">
      <c r="A38" s="57" t="s">
        <v>94</v>
      </c>
      <c r="B38" s="34" t="s">
        <v>78</v>
      </c>
      <c r="C38" s="4" t="s">
        <v>79</v>
      </c>
      <c r="D38" s="4" t="s">
        <v>80</v>
      </c>
      <c r="E38" s="68">
        <v>100</v>
      </c>
      <c r="F38" s="68"/>
      <c r="G38" s="70"/>
      <c r="H38" s="87"/>
      <c r="I38" s="61"/>
      <c r="J38" s="61"/>
      <c r="K38" s="61"/>
      <c r="L38" s="68"/>
    </row>
    <row r="39" spans="1:13" ht="26.25">
      <c r="A39" s="57" t="s">
        <v>95</v>
      </c>
      <c r="B39" s="34" t="s">
        <v>82</v>
      </c>
      <c r="C39" s="4" t="s">
        <v>83</v>
      </c>
      <c r="D39" s="4" t="s">
        <v>80</v>
      </c>
      <c r="E39" s="68">
        <v>400</v>
      </c>
      <c r="F39" s="68"/>
      <c r="G39" s="70"/>
      <c r="H39" s="87"/>
      <c r="I39" s="61"/>
      <c r="J39" s="61"/>
      <c r="K39" s="61"/>
      <c r="L39" s="68"/>
    </row>
    <row r="40" spans="1:13" ht="39">
      <c r="A40" s="57" t="s">
        <v>98</v>
      </c>
      <c r="B40" s="34" t="s">
        <v>85</v>
      </c>
      <c r="C40" s="4" t="s">
        <v>86</v>
      </c>
      <c r="D40" s="4" t="s">
        <v>87</v>
      </c>
      <c r="E40" s="68">
        <v>10</v>
      </c>
      <c r="F40" s="68"/>
      <c r="G40" s="70"/>
      <c r="H40" s="87"/>
      <c r="I40" s="61"/>
      <c r="J40" s="61"/>
      <c r="K40" s="61"/>
      <c r="L40" s="68"/>
    </row>
    <row r="41" spans="1:13" ht="39">
      <c r="A41" s="57" t="s">
        <v>99</v>
      </c>
      <c r="B41" s="34" t="s">
        <v>85</v>
      </c>
      <c r="C41" s="4" t="s">
        <v>86</v>
      </c>
      <c r="D41" s="4" t="s">
        <v>89</v>
      </c>
      <c r="E41" s="68">
        <v>10</v>
      </c>
      <c r="F41" s="68"/>
      <c r="G41" s="70"/>
      <c r="H41" s="87"/>
      <c r="I41" s="61"/>
      <c r="J41" s="61"/>
      <c r="K41" s="61"/>
      <c r="L41" s="68"/>
    </row>
    <row r="42" spans="1:13" ht="105">
      <c r="A42" s="57" t="s">
        <v>100</v>
      </c>
      <c r="B42" s="90" t="s">
        <v>1361</v>
      </c>
      <c r="C42" s="4" t="s">
        <v>1362</v>
      </c>
      <c r="D42" s="4" t="s">
        <v>1363</v>
      </c>
      <c r="E42" s="68">
        <f>16*5</f>
        <v>80</v>
      </c>
      <c r="F42" s="68"/>
      <c r="G42" s="70"/>
      <c r="H42" s="87"/>
      <c r="I42" s="61"/>
      <c r="J42" s="61"/>
      <c r="K42" s="61"/>
      <c r="L42" s="68"/>
    </row>
    <row r="43" spans="1:13">
      <c r="A43" s="77"/>
      <c r="B43" s="77"/>
      <c r="C43" s="78"/>
      <c r="D43" s="79"/>
      <c r="E43" s="77"/>
      <c r="F43" s="77"/>
      <c r="G43" s="80"/>
      <c r="H43" s="81"/>
      <c r="I43" s="198" t="s">
        <v>47</v>
      </c>
      <c r="J43" s="91"/>
      <c r="K43" s="91"/>
      <c r="L43" s="77"/>
    </row>
    <row r="44" spans="1:13">
      <c r="A44" s="47"/>
      <c r="B44" s="47"/>
      <c r="C44" s="49"/>
      <c r="D44" s="50"/>
      <c r="E44" s="47"/>
      <c r="F44" s="47"/>
      <c r="G44" s="51"/>
      <c r="H44" s="52"/>
      <c r="I44" s="51"/>
      <c r="J44" s="51"/>
      <c r="K44" s="51"/>
      <c r="L44" s="47"/>
    </row>
    <row r="45" spans="1:13">
      <c r="A45" s="47"/>
      <c r="B45" s="47"/>
      <c r="C45" s="49"/>
      <c r="D45" s="50"/>
      <c r="E45" s="47"/>
      <c r="F45" s="47"/>
      <c r="G45" s="51"/>
      <c r="H45" s="52"/>
      <c r="I45" s="51"/>
      <c r="J45" s="51"/>
      <c r="K45" s="51"/>
      <c r="L45" s="47"/>
    </row>
    <row r="46" spans="1:13" ht="15.75">
      <c r="A46" s="77"/>
      <c r="B46" s="88" t="s">
        <v>1291</v>
      </c>
      <c r="C46" s="78"/>
      <c r="D46" s="79"/>
      <c r="E46" s="77"/>
      <c r="F46" s="77"/>
      <c r="G46" s="80"/>
      <c r="H46" s="81"/>
      <c r="I46" s="80"/>
      <c r="J46" s="80"/>
      <c r="K46" s="80"/>
      <c r="L46" s="77"/>
    </row>
    <row r="47" spans="1:13" ht="135">
      <c r="A47" s="53" t="s">
        <v>0</v>
      </c>
      <c r="B47" s="53" t="s">
        <v>1</v>
      </c>
      <c r="C47" s="53" t="s">
        <v>2</v>
      </c>
      <c r="D47" s="54" t="s">
        <v>3</v>
      </c>
      <c r="E47" s="53" t="s">
        <v>4</v>
      </c>
      <c r="F47" s="53" t="s">
        <v>5</v>
      </c>
      <c r="G47" s="55" t="s">
        <v>6</v>
      </c>
      <c r="H47" s="56" t="s">
        <v>21</v>
      </c>
      <c r="I47" s="55" t="s">
        <v>8</v>
      </c>
      <c r="J47" s="55" t="s">
        <v>9</v>
      </c>
      <c r="K47" s="55" t="s">
        <v>10</v>
      </c>
      <c r="L47" s="53" t="s">
        <v>11</v>
      </c>
    </row>
    <row r="48" spans="1:13" s="18" customFormat="1" ht="25.5">
      <c r="A48" s="57" t="s">
        <v>12</v>
      </c>
      <c r="B48" s="58" t="s">
        <v>60</v>
      </c>
      <c r="C48" s="60" t="s">
        <v>61</v>
      </c>
      <c r="D48" s="60" t="s">
        <v>62</v>
      </c>
      <c r="E48" s="57">
        <v>230</v>
      </c>
      <c r="F48" s="57"/>
      <c r="G48" s="61"/>
      <c r="H48" s="62"/>
      <c r="I48" s="61"/>
      <c r="J48" s="61"/>
      <c r="K48" s="61"/>
      <c r="L48" s="57"/>
    </row>
    <row r="49" spans="1:13" s="18" customFormat="1">
      <c r="A49" s="77"/>
      <c r="B49" s="77"/>
      <c r="C49" s="78"/>
      <c r="D49" s="79"/>
      <c r="E49" s="77"/>
      <c r="F49" s="77"/>
      <c r="G49" s="80"/>
      <c r="H49" s="81"/>
      <c r="I49" s="198" t="s">
        <v>47</v>
      </c>
      <c r="J49" s="61"/>
      <c r="K49" s="61"/>
      <c r="L49" s="77"/>
    </row>
    <row r="50" spans="1:13">
      <c r="A50" s="47"/>
      <c r="B50" s="47"/>
      <c r="C50" s="49"/>
      <c r="D50" s="50"/>
      <c r="E50" s="47"/>
      <c r="F50" s="47"/>
      <c r="G50" s="51"/>
      <c r="H50" s="52"/>
      <c r="I50" s="51"/>
      <c r="J50" s="51"/>
      <c r="K50" s="51"/>
      <c r="L50" s="47"/>
    </row>
    <row r="51" spans="1:13" ht="15.75">
      <c r="A51" s="47"/>
      <c r="B51" s="48" t="s">
        <v>1292</v>
      </c>
      <c r="C51" s="49"/>
      <c r="D51" s="50"/>
      <c r="E51" s="47"/>
      <c r="F51" s="47"/>
      <c r="G51" s="51"/>
      <c r="H51" s="52"/>
      <c r="I51" s="51"/>
      <c r="J51" s="51"/>
      <c r="K51" s="51"/>
      <c r="L51" s="47"/>
    </row>
    <row r="52" spans="1:13" ht="135">
      <c r="A52" s="92" t="s">
        <v>0</v>
      </c>
      <c r="B52" s="92" t="s">
        <v>1</v>
      </c>
      <c r="C52" s="92" t="s">
        <v>2</v>
      </c>
      <c r="D52" s="45" t="s">
        <v>3</v>
      </c>
      <c r="E52" s="92" t="s">
        <v>4</v>
      </c>
      <c r="F52" s="92" t="s">
        <v>5</v>
      </c>
      <c r="G52" s="93" t="s">
        <v>6</v>
      </c>
      <c r="H52" s="94" t="s">
        <v>21</v>
      </c>
      <c r="I52" s="93" t="s">
        <v>8</v>
      </c>
      <c r="J52" s="93" t="s">
        <v>9</v>
      </c>
      <c r="K52" s="93" t="s">
        <v>10</v>
      </c>
      <c r="L52" s="92" t="s">
        <v>11</v>
      </c>
    </row>
    <row r="53" spans="1:13" ht="64.5">
      <c r="A53" s="68" t="s">
        <v>12</v>
      </c>
      <c r="B53" s="34" t="s">
        <v>68</v>
      </c>
      <c r="C53" s="69" t="s">
        <v>1057</v>
      </c>
      <c r="D53" s="4" t="s">
        <v>70</v>
      </c>
      <c r="E53" s="68">
        <v>6000</v>
      </c>
      <c r="F53" s="68"/>
      <c r="G53" s="70"/>
      <c r="H53" s="87"/>
      <c r="I53" s="61"/>
      <c r="J53" s="61"/>
      <c r="K53" s="61"/>
      <c r="L53" s="68"/>
    </row>
    <row r="54" spans="1:13">
      <c r="A54" s="68" t="s">
        <v>16</v>
      </c>
      <c r="B54" s="57" t="s">
        <v>13</v>
      </c>
      <c r="C54" s="59" t="s">
        <v>14</v>
      </c>
      <c r="D54" s="60" t="s">
        <v>15</v>
      </c>
      <c r="E54" s="57">
        <f>12*180</f>
        <v>2160</v>
      </c>
      <c r="F54" s="57"/>
      <c r="G54" s="61"/>
      <c r="H54" s="62"/>
      <c r="I54" s="61"/>
      <c r="J54" s="61"/>
      <c r="K54" s="61"/>
      <c r="L54" s="57"/>
    </row>
    <row r="55" spans="1:13">
      <c r="A55" s="68" t="s">
        <v>58</v>
      </c>
      <c r="B55" s="57" t="s">
        <v>13</v>
      </c>
      <c r="C55" s="59" t="s">
        <v>17</v>
      </c>
      <c r="D55" s="60" t="s">
        <v>15</v>
      </c>
      <c r="E55" s="57">
        <f>14*180</f>
        <v>2520</v>
      </c>
      <c r="F55" s="57"/>
      <c r="G55" s="61"/>
      <c r="H55" s="62"/>
      <c r="I55" s="61"/>
      <c r="J55" s="61"/>
      <c r="K55" s="61"/>
      <c r="L55" s="57"/>
    </row>
    <row r="56" spans="1:13">
      <c r="A56" s="47"/>
      <c r="B56" s="47"/>
      <c r="C56" s="49"/>
      <c r="D56" s="50"/>
      <c r="E56" s="47"/>
      <c r="F56" s="47"/>
      <c r="G56" s="51"/>
      <c r="H56" s="52"/>
      <c r="I56" s="198" t="s">
        <v>47</v>
      </c>
      <c r="J56" s="76"/>
      <c r="K56" s="76"/>
      <c r="L56" s="47"/>
    </row>
    <row r="57" spans="1:13">
      <c r="A57" s="47"/>
      <c r="B57" s="47" t="s">
        <v>1056</v>
      </c>
      <c r="C57" s="49"/>
      <c r="D57" s="50"/>
      <c r="E57" s="47"/>
      <c r="F57" s="47"/>
      <c r="G57" s="51"/>
      <c r="H57" s="52"/>
      <c r="I57" s="51"/>
      <c r="J57" s="51"/>
      <c r="K57" s="51"/>
      <c r="L57" s="47"/>
    </row>
    <row r="58" spans="1:13">
      <c r="A58" s="47"/>
      <c r="B58" s="47"/>
      <c r="C58" s="49"/>
      <c r="D58" s="50"/>
      <c r="E58" s="47"/>
      <c r="F58" s="47"/>
      <c r="G58" s="51"/>
      <c r="H58" s="52"/>
      <c r="I58" s="51"/>
      <c r="J58" s="51"/>
      <c r="K58" s="51"/>
      <c r="L58" s="47"/>
    </row>
    <row r="59" spans="1:13">
      <c r="A59" s="47"/>
      <c r="B59" s="47"/>
      <c r="C59" s="49"/>
      <c r="D59" s="50"/>
      <c r="E59" s="47"/>
      <c r="F59" s="47"/>
      <c r="G59" s="51"/>
      <c r="H59" s="52"/>
      <c r="I59" s="51"/>
      <c r="J59" s="51"/>
      <c r="K59" s="51"/>
      <c r="L59" s="47"/>
    </row>
    <row r="60" spans="1:13">
      <c r="A60" s="77"/>
      <c r="B60" s="77"/>
      <c r="C60" s="78"/>
      <c r="D60" s="79"/>
      <c r="E60" s="77"/>
      <c r="F60" s="77"/>
      <c r="G60" s="80"/>
      <c r="H60" s="81"/>
      <c r="I60" s="80"/>
      <c r="J60" s="80"/>
      <c r="K60" s="80"/>
      <c r="L60" s="77"/>
    </row>
    <row r="61" spans="1:13" ht="15.75">
      <c r="A61" s="47"/>
      <c r="B61" s="48" t="s">
        <v>1293</v>
      </c>
      <c r="C61" s="49"/>
      <c r="D61" s="50"/>
      <c r="E61" s="47"/>
      <c r="F61" s="47"/>
      <c r="G61" s="51"/>
      <c r="H61" s="52"/>
      <c r="I61" s="51"/>
      <c r="J61" s="51"/>
      <c r="K61" s="51"/>
      <c r="L61" s="47"/>
    </row>
    <row r="62" spans="1:13" ht="135">
      <c r="A62" s="53" t="s">
        <v>0</v>
      </c>
      <c r="B62" s="53" t="s">
        <v>1</v>
      </c>
      <c r="C62" s="53" t="s">
        <v>2</v>
      </c>
      <c r="D62" s="54" t="s">
        <v>3</v>
      </c>
      <c r="E62" s="53" t="s">
        <v>4</v>
      </c>
      <c r="F62" s="53" t="s">
        <v>5</v>
      </c>
      <c r="G62" s="55" t="s">
        <v>6</v>
      </c>
      <c r="H62" s="56" t="s">
        <v>21</v>
      </c>
      <c r="I62" s="55" t="s">
        <v>8</v>
      </c>
      <c r="J62" s="55" t="s">
        <v>9</v>
      </c>
      <c r="K62" s="55" t="s">
        <v>10</v>
      </c>
      <c r="L62" s="53" t="s">
        <v>11</v>
      </c>
    </row>
    <row r="63" spans="1:13" ht="64.5">
      <c r="A63" s="71" t="s">
        <v>12</v>
      </c>
      <c r="B63" s="58" t="s">
        <v>102</v>
      </c>
      <c r="C63" s="59" t="s">
        <v>103</v>
      </c>
      <c r="D63" s="60" t="s">
        <v>104</v>
      </c>
      <c r="E63" s="57">
        <v>2500</v>
      </c>
      <c r="F63" s="57"/>
      <c r="G63" s="61"/>
      <c r="H63" s="62"/>
      <c r="I63" s="61"/>
      <c r="J63" s="61"/>
      <c r="K63" s="61"/>
      <c r="L63" s="59"/>
      <c r="M63" s="3"/>
    </row>
    <row r="64" spans="1:13" ht="29.25">
      <c r="A64" s="71" t="s">
        <v>16</v>
      </c>
      <c r="B64" s="58" t="s">
        <v>109</v>
      </c>
      <c r="C64" s="59" t="s">
        <v>110</v>
      </c>
      <c r="D64" s="60" t="s">
        <v>111</v>
      </c>
      <c r="E64" s="57">
        <v>10</v>
      </c>
      <c r="F64" s="57"/>
      <c r="G64" s="61"/>
      <c r="H64" s="62"/>
      <c r="I64" s="61"/>
      <c r="J64" s="61"/>
      <c r="K64" s="61"/>
      <c r="L64" s="59"/>
    </row>
    <row r="65" spans="1:13" ht="51.75">
      <c r="A65" s="57" t="s">
        <v>58</v>
      </c>
      <c r="B65" s="36" t="s">
        <v>96</v>
      </c>
      <c r="C65" s="60" t="s">
        <v>39</v>
      </c>
      <c r="D65" s="60" t="s">
        <v>97</v>
      </c>
      <c r="E65" s="71">
        <v>200</v>
      </c>
      <c r="F65" s="71"/>
      <c r="G65" s="72"/>
      <c r="H65" s="73"/>
      <c r="I65" s="72"/>
      <c r="J65" s="72"/>
      <c r="K65" s="72"/>
      <c r="L65" s="71"/>
    </row>
    <row r="66" spans="1:13" ht="51.75">
      <c r="A66" s="57" t="s">
        <v>81</v>
      </c>
      <c r="B66" s="36" t="s">
        <v>96</v>
      </c>
      <c r="C66" s="60" t="s">
        <v>39</v>
      </c>
      <c r="D66" s="60" t="s">
        <v>97</v>
      </c>
      <c r="E66" s="71">
        <v>200</v>
      </c>
      <c r="F66" s="71"/>
      <c r="G66" s="72"/>
      <c r="H66" s="73"/>
      <c r="I66" s="72"/>
      <c r="J66" s="72"/>
      <c r="K66" s="72"/>
      <c r="L66" s="71"/>
    </row>
    <row r="67" spans="1:13" ht="77.25">
      <c r="A67" s="57" t="s">
        <v>84</v>
      </c>
      <c r="B67" s="58" t="s">
        <v>105</v>
      </c>
      <c r="C67" s="59" t="s">
        <v>69</v>
      </c>
      <c r="D67" s="60" t="s">
        <v>106</v>
      </c>
      <c r="E67" s="57">
        <v>50</v>
      </c>
      <c r="F67" s="57"/>
      <c r="G67" s="61"/>
      <c r="H67" s="62"/>
      <c r="I67" s="61"/>
      <c r="J67" s="61"/>
      <c r="K67" s="61"/>
      <c r="L67" s="59"/>
    </row>
    <row r="68" spans="1:13" ht="77.25">
      <c r="A68" s="57" t="s">
        <v>88</v>
      </c>
      <c r="B68" s="58" t="s">
        <v>105</v>
      </c>
      <c r="C68" s="59" t="s">
        <v>107</v>
      </c>
      <c r="D68" s="60" t="s">
        <v>108</v>
      </c>
      <c r="E68" s="57">
        <v>20</v>
      </c>
      <c r="F68" s="57"/>
      <c r="G68" s="61"/>
      <c r="H68" s="62"/>
      <c r="I68" s="61"/>
      <c r="J68" s="61"/>
      <c r="K68" s="61"/>
      <c r="L68" s="59"/>
    </row>
    <row r="69" spans="1:13" ht="39">
      <c r="A69" s="57" t="s">
        <v>90</v>
      </c>
      <c r="B69" s="58" t="s">
        <v>1064</v>
      </c>
      <c r="C69" s="59" t="s">
        <v>112</v>
      </c>
      <c r="D69" s="60" t="s">
        <v>113</v>
      </c>
      <c r="E69" s="57">
        <v>200</v>
      </c>
      <c r="F69" s="57"/>
      <c r="G69" s="61"/>
      <c r="H69" s="62"/>
      <c r="I69" s="61"/>
      <c r="J69" s="61"/>
      <c r="K69" s="61"/>
      <c r="L69" s="59"/>
    </row>
    <row r="70" spans="1:13" ht="39">
      <c r="A70" s="57" t="s">
        <v>93</v>
      </c>
      <c r="B70" s="58" t="s">
        <v>1064</v>
      </c>
      <c r="C70" s="59" t="s">
        <v>112</v>
      </c>
      <c r="D70" s="60" t="s">
        <v>114</v>
      </c>
      <c r="E70" s="57">
        <v>100</v>
      </c>
      <c r="F70" s="57"/>
      <c r="G70" s="61"/>
      <c r="H70" s="62"/>
      <c r="I70" s="61"/>
      <c r="J70" s="61"/>
      <c r="K70" s="61"/>
      <c r="L70" s="59"/>
    </row>
    <row r="71" spans="1:13">
      <c r="A71" s="47"/>
      <c r="B71" s="47"/>
      <c r="C71" s="49"/>
      <c r="D71" s="50"/>
      <c r="E71" s="47"/>
      <c r="F71" s="47"/>
      <c r="G71" s="51"/>
      <c r="H71" s="52"/>
      <c r="I71" s="198" t="s">
        <v>47</v>
      </c>
      <c r="J71" s="76"/>
      <c r="K71" s="76"/>
      <c r="L71" s="49"/>
    </row>
    <row r="72" spans="1:13">
      <c r="A72" s="47"/>
      <c r="B72" s="47"/>
      <c r="C72" s="49"/>
      <c r="D72" s="50"/>
      <c r="E72" s="47"/>
      <c r="F72" s="47"/>
      <c r="G72" s="51"/>
      <c r="H72" s="52"/>
      <c r="I72" s="51"/>
      <c r="J72" s="51"/>
      <c r="K72" s="51"/>
      <c r="L72" s="47"/>
    </row>
    <row r="73" spans="1:13">
      <c r="A73" s="47"/>
      <c r="B73" s="47"/>
      <c r="C73" s="49"/>
      <c r="D73" s="50"/>
      <c r="E73" s="47"/>
      <c r="F73" s="47"/>
      <c r="G73" s="51"/>
      <c r="H73" s="52"/>
      <c r="I73" s="51"/>
      <c r="J73" s="51"/>
      <c r="K73" s="51"/>
      <c r="L73" s="47"/>
    </row>
    <row r="74" spans="1:13" ht="15.75">
      <c r="A74" s="47"/>
      <c r="B74" s="48" t="s">
        <v>1294</v>
      </c>
      <c r="C74" s="49"/>
      <c r="D74" s="50"/>
      <c r="E74" s="47"/>
      <c r="F74" s="47"/>
      <c r="G74" s="51"/>
      <c r="H74" s="52"/>
      <c r="I74" s="51"/>
      <c r="J74" s="51"/>
      <c r="K74" s="51"/>
      <c r="L74" s="47"/>
      <c r="M74" s="1"/>
    </row>
    <row r="75" spans="1:13" s="20" customFormat="1" ht="61.5" customHeight="1">
      <c r="A75" s="53" t="s">
        <v>0</v>
      </c>
      <c r="B75" s="53" t="s">
        <v>1</v>
      </c>
      <c r="C75" s="53" t="s">
        <v>2</v>
      </c>
      <c r="D75" s="54" t="s">
        <v>3</v>
      </c>
      <c r="E75" s="53" t="s">
        <v>4</v>
      </c>
      <c r="F75" s="53" t="s">
        <v>5</v>
      </c>
      <c r="G75" s="55" t="s">
        <v>6</v>
      </c>
      <c r="H75" s="56" t="s">
        <v>21</v>
      </c>
      <c r="I75" s="55" t="s">
        <v>8</v>
      </c>
      <c r="J75" s="55" t="s">
        <v>9</v>
      </c>
      <c r="K75" s="55" t="s">
        <v>10</v>
      </c>
      <c r="L75" s="53" t="s">
        <v>11</v>
      </c>
    </row>
    <row r="76" spans="1:13" s="20" customFormat="1" ht="57" customHeight="1">
      <c r="A76" s="71" t="s">
        <v>12</v>
      </c>
      <c r="B76" s="58" t="s">
        <v>145</v>
      </c>
      <c r="C76" s="59" t="s">
        <v>22</v>
      </c>
      <c r="D76" s="60" t="s">
        <v>123</v>
      </c>
      <c r="E76" s="57">
        <f>180*16</f>
        <v>2880</v>
      </c>
      <c r="F76" s="57"/>
      <c r="G76" s="61"/>
      <c r="H76" s="62"/>
      <c r="I76" s="61"/>
      <c r="J76" s="61"/>
      <c r="K76" s="61"/>
      <c r="L76" s="59"/>
    </row>
    <row r="77" spans="1:13" ht="39">
      <c r="A77" s="71" t="s">
        <v>16</v>
      </c>
      <c r="B77" s="58" t="s">
        <v>66</v>
      </c>
      <c r="C77" s="59" t="s">
        <v>67</v>
      </c>
      <c r="D77" s="60" t="s">
        <v>125</v>
      </c>
      <c r="E77" s="57">
        <v>7000</v>
      </c>
      <c r="F77" s="57"/>
      <c r="G77" s="61"/>
      <c r="H77" s="62"/>
      <c r="I77" s="61"/>
      <c r="J77" s="61"/>
      <c r="K77" s="61"/>
      <c r="L77" s="59"/>
    </row>
    <row r="78" spans="1:13" ht="39">
      <c r="A78" s="71" t="s">
        <v>58</v>
      </c>
      <c r="B78" s="58" t="s">
        <v>66</v>
      </c>
      <c r="C78" s="59" t="s">
        <v>126</v>
      </c>
      <c r="D78" s="60" t="s">
        <v>125</v>
      </c>
      <c r="E78" s="57">
        <v>1500</v>
      </c>
      <c r="F78" s="57"/>
      <c r="G78" s="61"/>
      <c r="H78" s="62"/>
      <c r="I78" s="61"/>
      <c r="J78" s="61"/>
      <c r="K78" s="61"/>
      <c r="L78" s="59"/>
    </row>
    <row r="79" spans="1:13" ht="39">
      <c r="A79" s="71" t="s">
        <v>81</v>
      </c>
      <c r="B79" s="58" t="s">
        <v>66</v>
      </c>
      <c r="C79" s="59" t="s">
        <v>717</v>
      </c>
      <c r="D79" s="60" t="s">
        <v>125</v>
      </c>
      <c r="E79" s="57">
        <v>3000</v>
      </c>
      <c r="F79" s="57"/>
      <c r="G79" s="61"/>
      <c r="H79" s="62"/>
      <c r="I79" s="61"/>
      <c r="J79" s="61"/>
      <c r="K79" s="61"/>
      <c r="L79" s="59"/>
    </row>
    <row r="80" spans="1:13" ht="29.25">
      <c r="A80" s="71" t="s">
        <v>84</v>
      </c>
      <c r="B80" s="58" t="s">
        <v>66</v>
      </c>
      <c r="C80" s="59" t="s">
        <v>163</v>
      </c>
      <c r="D80" s="60" t="s">
        <v>123</v>
      </c>
      <c r="E80" s="57">
        <v>4200</v>
      </c>
      <c r="F80" s="57"/>
      <c r="G80" s="61"/>
      <c r="H80" s="62"/>
      <c r="I80" s="61"/>
      <c r="J80" s="61"/>
      <c r="K80" s="61"/>
      <c r="L80" s="59"/>
    </row>
    <row r="81" spans="1:12" ht="39">
      <c r="A81" s="71" t="s">
        <v>88</v>
      </c>
      <c r="B81" s="58" t="s">
        <v>141</v>
      </c>
      <c r="C81" s="59" t="s">
        <v>22</v>
      </c>
      <c r="D81" s="60" t="s">
        <v>125</v>
      </c>
      <c r="E81" s="57">
        <v>3200</v>
      </c>
      <c r="F81" s="57"/>
      <c r="G81" s="61"/>
      <c r="H81" s="62"/>
      <c r="I81" s="61"/>
      <c r="J81" s="61"/>
      <c r="K81" s="61"/>
      <c r="L81" s="59"/>
    </row>
    <row r="82" spans="1:12" ht="39">
      <c r="A82" s="71" t="s">
        <v>90</v>
      </c>
      <c r="B82" s="58" t="s">
        <v>141</v>
      </c>
      <c r="C82" s="59" t="s">
        <v>142</v>
      </c>
      <c r="D82" s="60" t="s">
        <v>125</v>
      </c>
      <c r="E82" s="57">
        <v>1200</v>
      </c>
      <c r="F82" s="57"/>
      <c r="G82" s="61"/>
      <c r="H82" s="62"/>
      <c r="I82" s="61"/>
      <c r="J82" s="61"/>
      <c r="K82" s="61"/>
      <c r="L82" s="59"/>
    </row>
    <row r="83" spans="1:12" ht="39">
      <c r="A83" s="71" t="s">
        <v>93</v>
      </c>
      <c r="B83" s="58" t="s">
        <v>143</v>
      </c>
      <c r="C83" s="59" t="s">
        <v>144</v>
      </c>
      <c r="D83" s="60" t="s">
        <v>125</v>
      </c>
      <c r="E83" s="57">
        <v>100</v>
      </c>
      <c r="F83" s="57"/>
      <c r="G83" s="61"/>
      <c r="H83" s="62"/>
      <c r="I83" s="61"/>
      <c r="J83" s="61"/>
      <c r="K83" s="61"/>
      <c r="L83" s="59"/>
    </row>
    <row r="84" spans="1:12">
      <c r="A84" s="71" t="s">
        <v>94</v>
      </c>
      <c r="B84" s="58" t="s">
        <v>164</v>
      </c>
      <c r="C84" s="59" t="s">
        <v>142</v>
      </c>
      <c r="D84" s="60" t="s">
        <v>123</v>
      </c>
      <c r="E84" s="57">
        <f>20*6</f>
        <v>120</v>
      </c>
      <c r="F84" s="57"/>
      <c r="G84" s="61"/>
      <c r="H84" s="62"/>
      <c r="I84" s="61"/>
      <c r="J84" s="61"/>
      <c r="K84" s="61"/>
      <c r="L84" s="59"/>
    </row>
    <row r="85" spans="1:12" ht="39">
      <c r="A85" s="71" t="s">
        <v>95</v>
      </c>
      <c r="B85" s="58" t="s">
        <v>146</v>
      </c>
      <c r="C85" s="59" t="s">
        <v>147</v>
      </c>
      <c r="D85" s="60" t="s">
        <v>148</v>
      </c>
      <c r="E85" s="57">
        <v>40</v>
      </c>
      <c r="F85" s="57"/>
      <c r="G85" s="61"/>
      <c r="H85" s="62"/>
      <c r="I85" s="61"/>
      <c r="J85" s="61"/>
      <c r="K85" s="61"/>
      <c r="L85" s="59"/>
    </row>
    <row r="86" spans="1:12" ht="39">
      <c r="A86" s="71" t="s">
        <v>98</v>
      </c>
      <c r="B86" s="58" t="s">
        <v>146</v>
      </c>
      <c r="C86" s="59" t="s">
        <v>149</v>
      </c>
      <c r="D86" s="60" t="s">
        <v>148</v>
      </c>
      <c r="E86" s="57">
        <v>200</v>
      </c>
      <c r="F86" s="57"/>
      <c r="G86" s="61"/>
      <c r="H86" s="62"/>
      <c r="I86" s="61"/>
      <c r="J86" s="61"/>
      <c r="K86" s="61"/>
      <c r="L86" s="59"/>
    </row>
    <row r="87" spans="1:12">
      <c r="A87" s="71" t="s">
        <v>99</v>
      </c>
      <c r="B87" s="58" t="s">
        <v>165</v>
      </c>
      <c r="C87" s="59" t="s">
        <v>142</v>
      </c>
      <c r="D87" s="60" t="s">
        <v>123</v>
      </c>
      <c r="E87" s="57">
        <f>10*14</f>
        <v>140</v>
      </c>
      <c r="F87" s="57"/>
      <c r="G87" s="61"/>
      <c r="H87" s="62"/>
      <c r="I87" s="61"/>
      <c r="J87" s="61"/>
      <c r="K87" s="61"/>
      <c r="L87" s="59"/>
    </row>
    <row r="88" spans="1:12">
      <c r="A88" s="71" t="s">
        <v>100</v>
      </c>
      <c r="B88" s="58" t="s">
        <v>150</v>
      </c>
      <c r="C88" s="59" t="s">
        <v>151</v>
      </c>
      <c r="D88" s="60" t="s">
        <v>123</v>
      </c>
      <c r="E88" s="57">
        <f>15*30</f>
        <v>450</v>
      </c>
      <c r="F88" s="57"/>
      <c r="G88" s="61"/>
      <c r="H88" s="62"/>
      <c r="I88" s="61"/>
      <c r="J88" s="61"/>
      <c r="K88" s="61"/>
      <c r="L88" s="59"/>
    </row>
    <row r="89" spans="1:12">
      <c r="A89" s="71" t="s">
        <v>101</v>
      </c>
      <c r="B89" s="58" t="s">
        <v>150</v>
      </c>
      <c r="C89" s="59" t="s">
        <v>107</v>
      </c>
      <c r="D89" s="60" t="s">
        <v>123</v>
      </c>
      <c r="E89" s="57">
        <f>80*30</f>
        <v>2400</v>
      </c>
      <c r="F89" s="57"/>
      <c r="G89" s="61"/>
      <c r="H89" s="62"/>
      <c r="I89" s="61"/>
      <c r="J89" s="61"/>
      <c r="K89" s="61"/>
      <c r="L89" s="59"/>
    </row>
    <row r="90" spans="1:12" ht="26.25">
      <c r="A90" s="71" t="s">
        <v>127</v>
      </c>
      <c r="B90" s="58" t="s">
        <v>150</v>
      </c>
      <c r="C90" s="59" t="s">
        <v>152</v>
      </c>
      <c r="D90" s="60" t="s">
        <v>153</v>
      </c>
      <c r="E90" s="57">
        <f>20*10</f>
        <v>200</v>
      </c>
      <c r="F90" s="57"/>
      <c r="G90" s="61"/>
      <c r="H90" s="62"/>
      <c r="I90" s="61"/>
      <c r="J90" s="61"/>
      <c r="K90" s="61"/>
      <c r="L90" s="59"/>
    </row>
    <row r="91" spans="1:12" ht="39">
      <c r="A91" s="71" t="s">
        <v>128</v>
      </c>
      <c r="B91" s="58" t="s">
        <v>124</v>
      </c>
      <c r="C91" s="59" t="s">
        <v>22</v>
      </c>
      <c r="D91" s="60" t="s">
        <v>125</v>
      </c>
      <c r="E91" s="57">
        <v>2500</v>
      </c>
      <c r="F91" s="57"/>
      <c r="G91" s="61"/>
      <c r="H91" s="62"/>
      <c r="I91" s="61"/>
      <c r="J91" s="61"/>
      <c r="K91" s="61"/>
      <c r="L91" s="59"/>
    </row>
    <row r="92" spans="1:12" ht="39">
      <c r="A92" s="71" t="s">
        <v>129</v>
      </c>
      <c r="B92" s="58" t="s">
        <v>124</v>
      </c>
      <c r="C92" s="59" t="s">
        <v>24</v>
      </c>
      <c r="D92" s="60" t="s">
        <v>125</v>
      </c>
      <c r="E92" s="57">
        <v>2000</v>
      </c>
      <c r="F92" s="57"/>
      <c r="G92" s="61"/>
      <c r="H92" s="62"/>
      <c r="I92" s="61"/>
      <c r="J92" s="61"/>
      <c r="K92" s="61"/>
      <c r="L92" s="59"/>
    </row>
    <row r="93" spans="1:12">
      <c r="A93" s="71" t="s">
        <v>130</v>
      </c>
      <c r="B93" s="58" t="s">
        <v>124</v>
      </c>
      <c r="C93" s="59" t="s">
        <v>142</v>
      </c>
      <c r="D93" s="60" t="s">
        <v>299</v>
      </c>
      <c r="E93" s="57">
        <f>16*10</f>
        <v>160</v>
      </c>
      <c r="F93" s="57"/>
      <c r="G93" s="61"/>
      <c r="H93" s="62"/>
      <c r="I93" s="61"/>
      <c r="J93" s="61"/>
      <c r="K93" s="61"/>
      <c r="L93" s="59"/>
    </row>
    <row r="94" spans="1:12" ht="39">
      <c r="A94" s="71" t="s">
        <v>131</v>
      </c>
      <c r="B94" s="58" t="s">
        <v>154</v>
      </c>
      <c r="C94" s="59" t="s">
        <v>155</v>
      </c>
      <c r="D94" s="60" t="s">
        <v>148</v>
      </c>
      <c r="E94" s="57">
        <f>250*20</f>
        <v>5000</v>
      </c>
      <c r="F94" s="57"/>
      <c r="G94" s="61"/>
      <c r="H94" s="62"/>
      <c r="I94" s="61"/>
      <c r="J94" s="61"/>
      <c r="K94" s="61"/>
      <c r="L94" s="59"/>
    </row>
    <row r="95" spans="1:12">
      <c r="A95" s="71" t="s">
        <v>132</v>
      </c>
      <c r="B95" s="58" t="s">
        <v>166</v>
      </c>
      <c r="C95" s="59" t="s">
        <v>167</v>
      </c>
      <c r="D95" s="60" t="s">
        <v>123</v>
      </c>
      <c r="E95" s="57">
        <f>500*20</f>
        <v>10000</v>
      </c>
      <c r="F95" s="57"/>
      <c r="G95" s="61"/>
      <c r="H95" s="62"/>
      <c r="I95" s="61"/>
      <c r="J95" s="61"/>
      <c r="K95" s="61"/>
      <c r="L95" s="59"/>
    </row>
    <row r="96" spans="1:12" ht="39">
      <c r="A96" s="71" t="s">
        <v>133</v>
      </c>
      <c r="B96" s="58" t="s">
        <v>166</v>
      </c>
      <c r="C96" s="59" t="s">
        <v>77</v>
      </c>
      <c r="D96" s="60" t="s">
        <v>168</v>
      </c>
      <c r="E96" s="57">
        <f>120*50</f>
        <v>6000</v>
      </c>
      <c r="F96" s="57"/>
      <c r="G96" s="61"/>
      <c r="H96" s="62"/>
      <c r="I96" s="61"/>
      <c r="J96" s="61"/>
      <c r="K96" s="61"/>
      <c r="L96" s="59"/>
    </row>
    <row r="97" spans="1:12" ht="39">
      <c r="A97" s="71" t="s">
        <v>134</v>
      </c>
      <c r="B97" s="58" t="s">
        <v>174</v>
      </c>
      <c r="C97" s="59" t="s">
        <v>161</v>
      </c>
      <c r="D97" s="60" t="s">
        <v>175</v>
      </c>
      <c r="E97" s="57">
        <v>1600</v>
      </c>
      <c r="F97" s="57"/>
      <c r="G97" s="61"/>
      <c r="H97" s="62"/>
      <c r="I97" s="61"/>
      <c r="J97" s="61"/>
      <c r="K97" s="61"/>
      <c r="L97" s="59"/>
    </row>
    <row r="98" spans="1:12">
      <c r="A98" s="71" t="s">
        <v>135</v>
      </c>
      <c r="B98" s="36" t="s">
        <v>117</v>
      </c>
      <c r="C98" s="60" t="s">
        <v>118</v>
      </c>
      <c r="D98" s="60" t="s">
        <v>119</v>
      </c>
      <c r="E98" s="71">
        <f>150*10</f>
        <v>1500</v>
      </c>
      <c r="F98" s="71"/>
      <c r="G98" s="72"/>
      <c r="H98" s="73"/>
      <c r="I98" s="72"/>
      <c r="J98" s="72"/>
      <c r="K98" s="72"/>
      <c r="L98" s="71"/>
    </row>
    <row r="99" spans="1:12" ht="26.25">
      <c r="A99" s="71" t="s">
        <v>136</v>
      </c>
      <c r="B99" s="36" t="s">
        <v>117</v>
      </c>
      <c r="C99" s="59" t="s">
        <v>120</v>
      </c>
      <c r="D99" s="60" t="s">
        <v>121</v>
      </c>
      <c r="E99" s="57">
        <f>100*10</f>
        <v>1000</v>
      </c>
      <c r="F99" s="57"/>
      <c r="G99" s="61"/>
      <c r="H99" s="62"/>
      <c r="I99" s="61"/>
      <c r="J99" s="61"/>
      <c r="K99" s="61"/>
      <c r="L99" s="59"/>
    </row>
    <row r="100" spans="1:12">
      <c r="A100" s="71" t="s">
        <v>137</v>
      </c>
      <c r="B100" s="58" t="s">
        <v>156</v>
      </c>
      <c r="C100" s="59" t="s">
        <v>157</v>
      </c>
      <c r="D100" s="60" t="s">
        <v>123</v>
      </c>
      <c r="E100" s="57">
        <f>10*16</f>
        <v>160</v>
      </c>
      <c r="F100" s="57"/>
      <c r="G100" s="61"/>
      <c r="H100" s="62"/>
      <c r="I100" s="61"/>
      <c r="J100" s="61"/>
      <c r="K100" s="61"/>
      <c r="L100" s="59"/>
    </row>
    <row r="101" spans="1:12" ht="51.75">
      <c r="A101" s="71" t="s">
        <v>138</v>
      </c>
      <c r="B101" s="74" t="s">
        <v>156</v>
      </c>
      <c r="C101" s="64" t="s">
        <v>162</v>
      </c>
      <c r="D101" s="65" t="s">
        <v>35</v>
      </c>
      <c r="E101" s="63">
        <v>100</v>
      </c>
      <c r="F101" s="63"/>
      <c r="G101" s="66"/>
      <c r="H101" s="67"/>
      <c r="I101" s="66"/>
      <c r="J101" s="66"/>
      <c r="K101" s="66"/>
      <c r="L101" s="64"/>
    </row>
    <row r="102" spans="1:12">
      <c r="A102" s="71" t="s">
        <v>139</v>
      </c>
      <c r="B102" s="58" t="s">
        <v>122</v>
      </c>
      <c r="C102" s="59" t="s">
        <v>107</v>
      </c>
      <c r="D102" s="60" t="s">
        <v>123</v>
      </c>
      <c r="E102" s="57">
        <v>100</v>
      </c>
      <c r="F102" s="57"/>
      <c r="G102" s="61"/>
      <c r="H102" s="62"/>
      <c r="I102" s="61"/>
      <c r="J102" s="61"/>
      <c r="K102" s="61"/>
      <c r="L102" s="59"/>
    </row>
    <row r="103" spans="1:12">
      <c r="A103" s="71" t="s">
        <v>140</v>
      </c>
      <c r="B103" s="58" t="s">
        <v>177</v>
      </c>
      <c r="C103" s="59" t="s">
        <v>69</v>
      </c>
      <c r="D103" s="60" t="s">
        <v>179</v>
      </c>
      <c r="E103" s="57">
        <f>120*25</f>
        <v>3000</v>
      </c>
      <c r="F103" s="57"/>
      <c r="G103" s="61"/>
      <c r="H103" s="62"/>
      <c r="I103" s="61"/>
      <c r="J103" s="61"/>
      <c r="K103" s="61"/>
      <c r="L103" s="59"/>
    </row>
    <row r="104" spans="1:12">
      <c r="A104" s="71" t="s">
        <v>169</v>
      </c>
      <c r="B104" s="58" t="s">
        <v>177</v>
      </c>
      <c r="C104" s="59" t="s">
        <v>178</v>
      </c>
      <c r="D104" s="60" t="s">
        <v>180</v>
      </c>
      <c r="E104" s="57">
        <f>40*25</f>
        <v>1000</v>
      </c>
      <c r="F104" s="57"/>
      <c r="G104" s="61"/>
      <c r="H104" s="62"/>
      <c r="I104" s="61"/>
      <c r="J104" s="61"/>
      <c r="K104" s="61"/>
      <c r="L104" s="59"/>
    </row>
    <row r="105" spans="1:12">
      <c r="A105" s="71" t="s">
        <v>170</v>
      </c>
      <c r="B105" s="58" t="s">
        <v>158</v>
      </c>
      <c r="C105" s="59" t="s">
        <v>159</v>
      </c>
      <c r="D105" s="60" t="s">
        <v>160</v>
      </c>
      <c r="E105" s="57">
        <v>70</v>
      </c>
      <c r="F105" s="57"/>
      <c r="G105" s="61"/>
      <c r="H105" s="62"/>
      <c r="I105" s="61"/>
      <c r="J105" s="61"/>
      <c r="K105" s="61"/>
      <c r="L105" s="59"/>
    </row>
    <row r="106" spans="1:12">
      <c r="A106" s="71" t="s">
        <v>171</v>
      </c>
      <c r="B106" s="58" t="s">
        <v>158</v>
      </c>
      <c r="C106" s="59" t="s">
        <v>161</v>
      </c>
      <c r="D106" s="60" t="s">
        <v>123</v>
      </c>
      <c r="E106" s="57">
        <v>150</v>
      </c>
      <c r="F106" s="57"/>
      <c r="G106" s="61"/>
      <c r="H106" s="62"/>
      <c r="I106" s="61"/>
      <c r="J106" s="61"/>
      <c r="K106" s="61"/>
      <c r="L106" s="59"/>
    </row>
    <row r="107" spans="1:12" ht="51.75">
      <c r="A107" s="71" t="s">
        <v>176</v>
      </c>
      <c r="B107" s="58" t="s">
        <v>172</v>
      </c>
      <c r="C107" s="59" t="s">
        <v>173</v>
      </c>
      <c r="D107" s="60" t="s">
        <v>181</v>
      </c>
      <c r="E107" s="57">
        <v>500</v>
      </c>
      <c r="F107" s="57"/>
      <c r="G107" s="61"/>
      <c r="H107" s="62"/>
      <c r="I107" s="61"/>
      <c r="J107" s="61"/>
      <c r="K107" s="61"/>
      <c r="L107" s="59"/>
    </row>
    <row r="108" spans="1:12">
      <c r="A108" s="71" t="s">
        <v>328</v>
      </c>
      <c r="B108" s="36" t="s">
        <v>115</v>
      </c>
      <c r="C108" s="60" t="s">
        <v>17</v>
      </c>
      <c r="D108" s="60" t="s">
        <v>116</v>
      </c>
      <c r="E108" s="71">
        <v>500</v>
      </c>
      <c r="F108" s="71"/>
      <c r="G108" s="72"/>
      <c r="H108" s="73"/>
      <c r="I108" s="72"/>
      <c r="J108" s="72"/>
      <c r="K108" s="72"/>
      <c r="L108" s="71"/>
    </row>
    <row r="109" spans="1:12">
      <c r="A109" s="71" t="s">
        <v>329</v>
      </c>
      <c r="B109" s="36" t="s">
        <v>115</v>
      </c>
      <c r="C109" s="60" t="s">
        <v>162</v>
      </c>
      <c r="D109" s="60" t="s">
        <v>119</v>
      </c>
      <c r="E109" s="71">
        <v>600</v>
      </c>
      <c r="F109" s="71"/>
      <c r="G109" s="72"/>
      <c r="H109" s="73"/>
      <c r="I109" s="72"/>
      <c r="J109" s="72"/>
      <c r="K109" s="72"/>
      <c r="L109" s="71"/>
    </row>
    <row r="110" spans="1:12" ht="29.25">
      <c r="A110" s="71" t="s">
        <v>330</v>
      </c>
      <c r="B110" s="58" t="s">
        <v>208</v>
      </c>
      <c r="C110" s="59" t="s">
        <v>209</v>
      </c>
      <c r="D110" s="60" t="s">
        <v>123</v>
      </c>
      <c r="E110" s="57">
        <f>5*100</f>
        <v>500</v>
      </c>
      <c r="F110" s="57"/>
      <c r="G110" s="61"/>
      <c r="H110" s="62"/>
      <c r="I110" s="61"/>
      <c r="J110" s="61"/>
      <c r="K110" s="61"/>
      <c r="L110" s="59"/>
    </row>
    <row r="111" spans="1:12" s="17" customFormat="1">
      <c r="A111" s="71" t="s">
        <v>416</v>
      </c>
      <c r="B111" s="58" t="s">
        <v>208</v>
      </c>
      <c r="C111" s="59" t="s">
        <v>210</v>
      </c>
      <c r="D111" s="60" t="s">
        <v>123</v>
      </c>
      <c r="E111" s="57">
        <f>10*100</f>
        <v>1000</v>
      </c>
      <c r="F111" s="57"/>
      <c r="G111" s="61"/>
      <c r="H111" s="62"/>
      <c r="I111" s="61"/>
      <c r="J111" s="61"/>
      <c r="K111" s="61"/>
      <c r="L111" s="59"/>
    </row>
    <row r="112" spans="1:12">
      <c r="A112" s="47"/>
      <c r="B112" s="47"/>
      <c r="C112" s="49"/>
      <c r="D112" s="50"/>
      <c r="E112" s="47"/>
      <c r="F112" s="47"/>
      <c r="G112" s="51"/>
      <c r="H112" s="52"/>
      <c r="I112" s="198" t="s">
        <v>47</v>
      </c>
      <c r="J112" s="76"/>
      <c r="K112" s="76"/>
      <c r="L112" s="47"/>
    </row>
    <row r="113" spans="1:12">
      <c r="A113" s="47"/>
      <c r="B113" s="47"/>
      <c r="C113" s="49"/>
      <c r="D113" s="50"/>
      <c r="E113" s="47"/>
      <c r="F113" s="47"/>
      <c r="G113" s="51"/>
      <c r="H113" s="52"/>
      <c r="I113" s="51"/>
      <c r="J113" s="51"/>
      <c r="K113" s="51"/>
      <c r="L113" s="47"/>
    </row>
    <row r="114" spans="1:12" ht="15.75">
      <c r="A114" s="47"/>
      <c r="B114" s="48" t="s">
        <v>1295</v>
      </c>
      <c r="C114" s="49"/>
      <c r="D114" s="50"/>
      <c r="E114" s="47"/>
      <c r="F114" s="47"/>
      <c r="G114" s="51"/>
      <c r="H114" s="52"/>
      <c r="I114" s="51"/>
      <c r="J114" s="51"/>
      <c r="K114" s="51"/>
      <c r="L114" s="47"/>
    </row>
    <row r="115" spans="1:12" ht="135">
      <c r="A115" s="53" t="s">
        <v>0</v>
      </c>
      <c r="B115" s="53" t="s">
        <v>1</v>
      </c>
      <c r="C115" s="53" t="s">
        <v>2</v>
      </c>
      <c r="D115" s="54" t="s">
        <v>3</v>
      </c>
      <c r="E115" s="53" t="s">
        <v>4</v>
      </c>
      <c r="F115" s="53" t="s">
        <v>5</v>
      </c>
      <c r="G115" s="55" t="s">
        <v>6</v>
      </c>
      <c r="H115" s="56" t="s">
        <v>21</v>
      </c>
      <c r="I115" s="55" t="s">
        <v>8</v>
      </c>
      <c r="J115" s="55" t="s">
        <v>9</v>
      </c>
      <c r="K115" s="55" t="s">
        <v>10</v>
      </c>
      <c r="L115" s="53" t="s">
        <v>11</v>
      </c>
    </row>
    <row r="116" spans="1:12" ht="29.25">
      <c r="A116" s="71" t="s">
        <v>12</v>
      </c>
      <c r="B116" s="58" t="s">
        <v>369</v>
      </c>
      <c r="C116" s="59" t="s">
        <v>185</v>
      </c>
      <c r="D116" s="60" t="s">
        <v>299</v>
      </c>
      <c r="E116" s="57">
        <f>40*30</f>
        <v>1200</v>
      </c>
      <c r="F116" s="57"/>
      <c r="G116" s="61"/>
      <c r="H116" s="62"/>
      <c r="I116" s="61"/>
      <c r="J116" s="61"/>
      <c r="K116" s="61"/>
      <c r="L116" s="59"/>
    </row>
    <row r="117" spans="1:12" ht="29.25">
      <c r="A117" s="71" t="s">
        <v>16</v>
      </c>
      <c r="B117" s="58" t="s">
        <v>369</v>
      </c>
      <c r="C117" s="59" t="s">
        <v>184</v>
      </c>
      <c r="D117" s="60" t="s">
        <v>299</v>
      </c>
      <c r="E117" s="57">
        <f>40*30</f>
        <v>1200</v>
      </c>
      <c r="F117" s="57"/>
      <c r="G117" s="61"/>
      <c r="H117" s="62"/>
      <c r="I117" s="61"/>
      <c r="J117" s="61"/>
      <c r="K117" s="61"/>
      <c r="L117" s="59"/>
    </row>
    <row r="118" spans="1:12" ht="29.25">
      <c r="A118" s="57" t="s">
        <v>58</v>
      </c>
      <c r="B118" s="58" t="s">
        <v>369</v>
      </c>
      <c r="C118" s="59" t="s">
        <v>186</v>
      </c>
      <c r="D118" s="60" t="s">
        <v>299</v>
      </c>
      <c r="E118" s="57">
        <f>40*30</f>
        <v>1200</v>
      </c>
      <c r="F118" s="57"/>
      <c r="G118" s="61"/>
      <c r="H118" s="62"/>
      <c r="I118" s="61"/>
      <c r="J118" s="61"/>
      <c r="K118" s="61"/>
      <c r="L118" s="59"/>
    </row>
    <row r="119" spans="1:12" ht="29.25">
      <c r="A119" s="57" t="s">
        <v>81</v>
      </c>
      <c r="B119" s="58" t="s">
        <v>369</v>
      </c>
      <c r="C119" s="59" t="s">
        <v>183</v>
      </c>
      <c r="D119" s="60" t="s">
        <v>299</v>
      </c>
      <c r="E119" s="57">
        <f>40*30</f>
        <v>1200</v>
      </c>
      <c r="F119" s="57"/>
      <c r="G119" s="61"/>
      <c r="H119" s="62"/>
      <c r="I119" s="61"/>
      <c r="J119" s="61"/>
      <c r="K119" s="61"/>
      <c r="L119" s="59"/>
    </row>
    <row r="120" spans="1:12" ht="39">
      <c r="A120" s="57" t="s">
        <v>84</v>
      </c>
      <c r="B120" s="58" t="s">
        <v>189</v>
      </c>
      <c r="C120" s="59" t="s">
        <v>190</v>
      </c>
      <c r="D120" s="60" t="s">
        <v>192</v>
      </c>
      <c r="E120" s="57">
        <f>30*90</f>
        <v>2700</v>
      </c>
      <c r="F120" s="57"/>
      <c r="G120" s="61"/>
      <c r="H120" s="62"/>
      <c r="I120" s="61"/>
      <c r="J120" s="61"/>
      <c r="K120" s="61"/>
      <c r="L120" s="59"/>
    </row>
    <row r="121" spans="1:12" ht="39">
      <c r="A121" s="57" t="s">
        <v>88</v>
      </c>
      <c r="B121" s="58" t="s">
        <v>189</v>
      </c>
      <c r="C121" s="59" t="s">
        <v>191</v>
      </c>
      <c r="D121" s="60" t="s">
        <v>192</v>
      </c>
      <c r="E121" s="57">
        <f>30*90</f>
        <v>2700</v>
      </c>
      <c r="F121" s="57"/>
      <c r="G121" s="61"/>
      <c r="H121" s="62"/>
      <c r="I121" s="61"/>
      <c r="J121" s="61"/>
      <c r="K121" s="61"/>
      <c r="L121" s="59"/>
    </row>
    <row r="122" spans="1:12">
      <c r="A122" s="57" t="s">
        <v>90</v>
      </c>
      <c r="B122" s="58" t="s">
        <v>370</v>
      </c>
      <c r="C122" s="59" t="s">
        <v>371</v>
      </c>
      <c r="D122" s="60" t="s">
        <v>299</v>
      </c>
      <c r="E122" s="57">
        <f>30*30</f>
        <v>900</v>
      </c>
      <c r="F122" s="57"/>
      <c r="G122" s="61"/>
      <c r="H122" s="62"/>
      <c r="I122" s="61"/>
      <c r="J122" s="61"/>
      <c r="K122" s="61"/>
      <c r="L122" s="59"/>
    </row>
    <row r="123" spans="1:12">
      <c r="A123" s="57" t="s">
        <v>93</v>
      </c>
      <c r="B123" s="58" t="s">
        <v>370</v>
      </c>
      <c r="C123" s="59" t="s">
        <v>372</v>
      </c>
      <c r="D123" s="60" t="s">
        <v>299</v>
      </c>
      <c r="E123" s="57">
        <v>900</v>
      </c>
      <c r="F123" s="57"/>
      <c r="G123" s="61"/>
      <c r="H123" s="62"/>
      <c r="I123" s="61"/>
      <c r="J123" s="61"/>
      <c r="K123" s="61"/>
      <c r="L123" s="59"/>
    </row>
    <row r="124" spans="1:12" ht="39">
      <c r="A124" s="57" t="s">
        <v>94</v>
      </c>
      <c r="B124" s="58" t="s">
        <v>206</v>
      </c>
      <c r="C124" s="59" t="s">
        <v>207</v>
      </c>
      <c r="D124" s="60" t="s">
        <v>205</v>
      </c>
      <c r="E124" s="57">
        <v>9000</v>
      </c>
      <c r="F124" s="57"/>
      <c r="G124" s="61"/>
      <c r="H124" s="62"/>
      <c r="I124" s="61"/>
      <c r="J124" s="61"/>
      <c r="K124" s="61"/>
      <c r="L124" s="59"/>
    </row>
    <row r="125" spans="1:12">
      <c r="A125" s="57" t="s">
        <v>95</v>
      </c>
      <c r="B125" s="58" t="s">
        <v>193</v>
      </c>
      <c r="C125" s="59" t="s">
        <v>194</v>
      </c>
      <c r="D125" s="60" t="s">
        <v>123</v>
      </c>
      <c r="E125" s="57">
        <f>2*112</f>
        <v>224</v>
      </c>
      <c r="F125" s="57"/>
      <c r="G125" s="61"/>
      <c r="H125" s="62"/>
      <c r="I125" s="61"/>
      <c r="J125" s="61"/>
      <c r="K125" s="61"/>
      <c r="L125" s="59"/>
    </row>
    <row r="126" spans="1:12">
      <c r="A126" s="57" t="s">
        <v>98</v>
      </c>
      <c r="B126" s="58" t="s">
        <v>193</v>
      </c>
      <c r="C126" s="59" t="s">
        <v>195</v>
      </c>
      <c r="D126" s="60" t="s">
        <v>123</v>
      </c>
      <c r="E126" s="57">
        <f>2*112</f>
        <v>224</v>
      </c>
      <c r="F126" s="57"/>
      <c r="G126" s="61"/>
      <c r="H126" s="62"/>
      <c r="I126" s="61"/>
      <c r="J126" s="61"/>
      <c r="K126" s="61"/>
      <c r="L126" s="59"/>
    </row>
    <row r="127" spans="1:12" ht="26.25">
      <c r="A127" s="57" t="s">
        <v>99</v>
      </c>
      <c r="B127" s="36" t="s">
        <v>182</v>
      </c>
      <c r="C127" s="60" t="s">
        <v>183</v>
      </c>
      <c r="D127" s="60" t="s">
        <v>123</v>
      </c>
      <c r="E127" s="71">
        <v>900</v>
      </c>
      <c r="F127" s="71"/>
      <c r="G127" s="72"/>
      <c r="H127" s="73"/>
      <c r="I127" s="72"/>
      <c r="J127" s="72"/>
      <c r="K127" s="72"/>
      <c r="L127" s="71"/>
    </row>
    <row r="128" spans="1:12" ht="26.25">
      <c r="A128" s="57" t="s">
        <v>100</v>
      </c>
      <c r="B128" s="36" t="s">
        <v>182</v>
      </c>
      <c r="C128" s="60" t="s">
        <v>184</v>
      </c>
      <c r="D128" s="95" t="s">
        <v>123</v>
      </c>
      <c r="E128" s="71">
        <v>900</v>
      </c>
      <c r="F128" s="71"/>
      <c r="G128" s="72"/>
      <c r="H128" s="73"/>
      <c r="I128" s="72"/>
      <c r="J128" s="72"/>
      <c r="K128" s="72"/>
      <c r="L128" s="71"/>
    </row>
    <row r="129" spans="1:12" ht="26.25">
      <c r="A129" s="57" t="s">
        <v>101</v>
      </c>
      <c r="B129" s="36" t="s">
        <v>182</v>
      </c>
      <c r="C129" s="59" t="s">
        <v>185</v>
      </c>
      <c r="D129" s="60" t="s">
        <v>123</v>
      </c>
      <c r="E129" s="71">
        <v>900</v>
      </c>
      <c r="F129" s="57"/>
      <c r="G129" s="61"/>
      <c r="H129" s="62"/>
      <c r="I129" s="61"/>
      <c r="J129" s="61"/>
      <c r="K129" s="61"/>
      <c r="L129" s="59"/>
    </row>
    <row r="130" spans="1:12" ht="26.25">
      <c r="A130" s="57" t="s">
        <v>127</v>
      </c>
      <c r="B130" s="36" t="s">
        <v>182</v>
      </c>
      <c r="C130" s="59" t="s">
        <v>186</v>
      </c>
      <c r="D130" s="60" t="s">
        <v>123</v>
      </c>
      <c r="E130" s="71">
        <v>900</v>
      </c>
      <c r="F130" s="57"/>
      <c r="G130" s="61"/>
      <c r="H130" s="62"/>
      <c r="I130" s="61"/>
      <c r="J130" s="61"/>
      <c r="K130" s="61"/>
      <c r="L130" s="59"/>
    </row>
    <row r="131" spans="1:12" ht="29.25">
      <c r="A131" s="57" t="s">
        <v>128</v>
      </c>
      <c r="B131" s="58" t="s">
        <v>196</v>
      </c>
      <c r="C131" s="59" t="s">
        <v>197</v>
      </c>
      <c r="D131" s="60" t="s">
        <v>123</v>
      </c>
      <c r="E131" s="57">
        <f>10*30</f>
        <v>300</v>
      </c>
      <c r="F131" s="57"/>
      <c r="G131" s="61"/>
      <c r="H131" s="62"/>
      <c r="I131" s="61"/>
      <c r="J131" s="61"/>
      <c r="K131" s="61"/>
      <c r="L131" s="59"/>
    </row>
    <row r="132" spans="1:12" ht="29.25">
      <c r="A132" s="57" t="s">
        <v>129</v>
      </c>
      <c r="B132" s="58" t="s">
        <v>196</v>
      </c>
      <c r="C132" s="59" t="s">
        <v>198</v>
      </c>
      <c r="D132" s="60" t="s">
        <v>123</v>
      </c>
      <c r="E132" s="57">
        <f>90*10</f>
        <v>900</v>
      </c>
      <c r="F132" s="57"/>
      <c r="G132" s="61"/>
      <c r="H132" s="62"/>
      <c r="I132" s="61"/>
      <c r="J132" s="61"/>
      <c r="K132" s="61"/>
      <c r="L132" s="59"/>
    </row>
    <row r="133" spans="1:12" ht="29.25">
      <c r="A133" s="57" t="s">
        <v>130</v>
      </c>
      <c r="B133" s="58" t="s">
        <v>196</v>
      </c>
      <c r="C133" s="59" t="s">
        <v>199</v>
      </c>
      <c r="D133" s="60" t="s">
        <v>123</v>
      </c>
      <c r="E133" s="57">
        <f>10*90</f>
        <v>900</v>
      </c>
      <c r="F133" s="57"/>
      <c r="G133" s="61"/>
      <c r="H133" s="62"/>
      <c r="I133" s="61"/>
      <c r="J133" s="61"/>
      <c r="K133" s="61"/>
      <c r="L133" s="59"/>
    </row>
    <row r="134" spans="1:12" ht="29.25">
      <c r="A134" s="57" t="s">
        <v>131</v>
      </c>
      <c r="B134" s="58" t="s">
        <v>378</v>
      </c>
      <c r="C134" s="59" t="s">
        <v>379</v>
      </c>
      <c r="D134" s="60" t="s">
        <v>299</v>
      </c>
      <c r="E134" s="57">
        <v>900</v>
      </c>
      <c r="F134" s="57"/>
      <c r="G134" s="61"/>
      <c r="H134" s="62"/>
      <c r="I134" s="61"/>
      <c r="J134" s="61"/>
      <c r="K134" s="61"/>
      <c r="L134" s="59"/>
    </row>
    <row r="135" spans="1:12" ht="29.25">
      <c r="A135" s="57" t="s">
        <v>132</v>
      </c>
      <c r="B135" s="58" t="s">
        <v>378</v>
      </c>
      <c r="C135" s="59" t="s">
        <v>380</v>
      </c>
      <c r="D135" s="60" t="s">
        <v>299</v>
      </c>
      <c r="E135" s="57">
        <v>900</v>
      </c>
      <c r="F135" s="57"/>
      <c r="G135" s="61"/>
      <c r="H135" s="62"/>
      <c r="I135" s="61"/>
      <c r="J135" s="61"/>
      <c r="K135" s="61"/>
      <c r="L135" s="59"/>
    </row>
    <row r="136" spans="1:12" ht="29.25">
      <c r="A136" s="57" t="s">
        <v>133</v>
      </c>
      <c r="B136" s="58" t="s">
        <v>378</v>
      </c>
      <c r="C136" s="59" t="s">
        <v>381</v>
      </c>
      <c r="D136" s="60" t="s">
        <v>299</v>
      </c>
      <c r="E136" s="57">
        <v>900</v>
      </c>
      <c r="F136" s="57"/>
      <c r="G136" s="61"/>
      <c r="H136" s="62"/>
      <c r="I136" s="61"/>
      <c r="J136" s="61"/>
      <c r="K136" s="61"/>
      <c r="L136" s="59"/>
    </row>
    <row r="137" spans="1:12" ht="29.25">
      <c r="A137" s="57" t="s">
        <v>134</v>
      </c>
      <c r="B137" s="58" t="s">
        <v>378</v>
      </c>
      <c r="C137" s="59" t="s">
        <v>382</v>
      </c>
      <c r="D137" s="60" t="s">
        <v>299</v>
      </c>
      <c r="E137" s="57">
        <v>900</v>
      </c>
      <c r="F137" s="57"/>
      <c r="G137" s="61"/>
      <c r="H137" s="62"/>
      <c r="I137" s="61"/>
      <c r="J137" s="61"/>
      <c r="K137" s="61"/>
      <c r="L137" s="59"/>
    </row>
    <row r="138" spans="1:12">
      <c r="A138" s="57" t="s">
        <v>135</v>
      </c>
      <c r="B138" s="58" t="s">
        <v>203</v>
      </c>
      <c r="C138" s="59" t="s">
        <v>167</v>
      </c>
      <c r="D138" s="60" t="s">
        <v>123</v>
      </c>
      <c r="E138" s="57">
        <f>70*90</f>
        <v>6300</v>
      </c>
      <c r="F138" s="57"/>
      <c r="G138" s="61"/>
      <c r="H138" s="62"/>
      <c r="I138" s="61"/>
      <c r="J138" s="61"/>
      <c r="K138" s="61"/>
      <c r="L138" s="59"/>
    </row>
    <row r="139" spans="1:12">
      <c r="A139" s="57" t="s">
        <v>136</v>
      </c>
      <c r="B139" s="58" t="s">
        <v>203</v>
      </c>
      <c r="C139" s="59" t="s">
        <v>204</v>
      </c>
      <c r="D139" s="60" t="s">
        <v>123</v>
      </c>
      <c r="E139" s="57">
        <f>10*90</f>
        <v>900</v>
      </c>
      <c r="F139" s="57"/>
      <c r="G139" s="61"/>
      <c r="H139" s="62"/>
      <c r="I139" s="61"/>
      <c r="J139" s="61"/>
      <c r="K139" s="61"/>
      <c r="L139" s="59"/>
    </row>
    <row r="140" spans="1:12">
      <c r="A140" s="57" t="s">
        <v>137</v>
      </c>
      <c r="B140" s="58" t="s">
        <v>187</v>
      </c>
      <c r="C140" s="59" t="s">
        <v>188</v>
      </c>
      <c r="D140" s="60" t="s">
        <v>123</v>
      </c>
      <c r="E140" s="57">
        <f>108*20</f>
        <v>2160</v>
      </c>
      <c r="F140" s="57"/>
      <c r="G140" s="61"/>
      <c r="H140" s="62"/>
      <c r="I140" s="61"/>
      <c r="J140" s="61"/>
      <c r="K140" s="61"/>
      <c r="L140" s="59"/>
    </row>
    <row r="141" spans="1:12" ht="39">
      <c r="A141" s="57" t="s">
        <v>138</v>
      </c>
      <c r="B141" s="58" t="s">
        <v>200</v>
      </c>
      <c r="C141" s="59" t="s">
        <v>201</v>
      </c>
      <c r="D141" s="10" t="s">
        <v>202</v>
      </c>
      <c r="E141" s="57">
        <f>10*90</f>
        <v>900</v>
      </c>
      <c r="F141" s="57"/>
      <c r="G141" s="61"/>
      <c r="H141" s="62"/>
      <c r="I141" s="61"/>
      <c r="J141" s="61"/>
      <c r="K141" s="61"/>
      <c r="L141" s="59"/>
    </row>
    <row r="142" spans="1:12">
      <c r="A142" s="47"/>
      <c r="B142" s="47"/>
      <c r="C142" s="49"/>
      <c r="D142" s="50"/>
      <c r="E142" s="47"/>
      <c r="F142" s="47"/>
      <c r="G142" s="51"/>
      <c r="H142" s="52"/>
      <c r="I142" s="198" t="s">
        <v>47</v>
      </c>
      <c r="J142" s="96"/>
      <c r="K142" s="96"/>
      <c r="L142" s="47"/>
    </row>
    <row r="143" spans="1:12">
      <c r="A143" s="47"/>
      <c r="B143" s="47"/>
      <c r="C143" s="49"/>
      <c r="D143" s="50"/>
      <c r="E143" s="47"/>
      <c r="F143" s="47"/>
      <c r="G143" s="51"/>
      <c r="H143" s="52"/>
      <c r="I143" s="51"/>
      <c r="J143" s="51"/>
      <c r="K143" s="51"/>
      <c r="L143" s="47"/>
    </row>
    <row r="144" spans="1:12">
      <c r="A144" s="47"/>
      <c r="B144" s="47"/>
      <c r="C144" s="49"/>
      <c r="D144" s="50"/>
      <c r="E144" s="47"/>
      <c r="F144" s="47"/>
      <c r="G144" s="51"/>
      <c r="H144" s="52"/>
      <c r="I144" s="51"/>
      <c r="J144" s="51"/>
      <c r="K144" s="51"/>
      <c r="L144" s="47"/>
    </row>
    <row r="145" spans="1:12" ht="15.75">
      <c r="A145" s="47"/>
      <c r="B145" s="48" t="s">
        <v>1296</v>
      </c>
      <c r="C145" s="49"/>
      <c r="D145" s="50"/>
      <c r="E145" s="47"/>
      <c r="F145" s="47"/>
      <c r="G145" s="51"/>
      <c r="H145" s="52"/>
      <c r="I145" s="51"/>
      <c r="J145" s="51"/>
      <c r="K145" s="51"/>
      <c r="L145" s="47"/>
    </row>
    <row r="146" spans="1:12" ht="135">
      <c r="A146" s="53" t="s">
        <v>0</v>
      </c>
      <c r="B146" s="53" t="s">
        <v>1</v>
      </c>
      <c r="C146" s="53" t="s">
        <v>2</v>
      </c>
      <c r="D146" s="54" t="s">
        <v>3</v>
      </c>
      <c r="E146" s="53" t="s">
        <v>4</v>
      </c>
      <c r="F146" s="53" t="s">
        <v>5</v>
      </c>
      <c r="G146" s="55" t="s">
        <v>6</v>
      </c>
      <c r="H146" s="56" t="s">
        <v>21</v>
      </c>
      <c r="I146" s="55" t="s">
        <v>8</v>
      </c>
      <c r="J146" s="55" t="s">
        <v>9</v>
      </c>
      <c r="K146" s="55" t="s">
        <v>10</v>
      </c>
      <c r="L146" s="53" t="s">
        <v>11</v>
      </c>
    </row>
    <row r="147" spans="1:12" ht="26.25">
      <c r="A147" s="57" t="s">
        <v>12</v>
      </c>
      <c r="B147" s="97" t="s">
        <v>224</v>
      </c>
      <c r="C147" s="98" t="s">
        <v>225</v>
      </c>
      <c r="D147" s="31" t="s">
        <v>226</v>
      </c>
      <c r="E147" s="206">
        <f>90*5</f>
        <v>450</v>
      </c>
      <c r="F147" s="99"/>
      <c r="G147" s="100"/>
      <c r="H147" s="67"/>
      <c r="I147" s="66"/>
      <c r="J147" s="66"/>
      <c r="K147" s="66"/>
      <c r="L147" s="64"/>
    </row>
    <row r="148" spans="1:12">
      <c r="A148" s="57" t="s">
        <v>16</v>
      </c>
      <c r="B148" s="97" t="s">
        <v>239</v>
      </c>
      <c r="C148" s="98" t="s">
        <v>240</v>
      </c>
      <c r="D148" s="31" t="s">
        <v>241</v>
      </c>
      <c r="E148" s="206">
        <v>1200</v>
      </c>
      <c r="F148" s="99"/>
      <c r="G148" s="100"/>
      <c r="H148" s="67"/>
      <c r="I148" s="66"/>
      <c r="J148" s="66"/>
      <c r="K148" s="66"/>
      <c r="L148" s="64"/>
    </row>
    <row r="149" spans="1:12">
      <c r="A149" s="57" t="s">
        <v>58</v>
      </c>
      <c r="B149" s="97" t="s">
        <v>239</v>
      </c>
      <c r="C149" s="98" t="s">
        <v>242</v>
      </c>
      <c r="D149" s="31" t="s">
        <v>123</v>
      </c>
      <c r="E149" s="206">
        <f>20*6</f>
        <v>120</v>
      </c>
      <c r="F149" s="99"/>
      <c r="G149" s="100"/>
      <c r="H149" s="67"/>
      <c r="I149" s="66"/>
      <c r="J149" s="66"/>
      <c r="K149" s="66"/>
      <c r="L149" s="64"/>
    </row>
    <row r="150" spans="1:12">
      <c r="A150" s="57" t="s">
        <v>81</v>
      </c>
      <c r="B150" s="101" t="s">
        <v>578</v>
      </c>
      <c r="C150" s="102" t="s">
        <v>399</v>
      </c>
      <c r="D150" s="103" t="s">
        <v>288</v>
      </c>
      <c r="E150" s="104">
        <v>18000</v>
      </c>
      <c r="F150" s="105"/>
      <c r="G150" s="106"/>
      <c r="H150" s="105"/>
      <c r="I150" s="107"/>
      <c r="J150" s="107"/>
      <c r="K150" s="107"/>
      <c r="L150" s="105"/>
    </row>
    <row r="151" spans="1:12">
      <c r="A151" s="57" t="s">
        <v>84</v>
      </c>
      <c r="B151" s="101" t="s">
        <v>578</v>
      </c>
      <c r="C151" s="102" t="s">
        <v>309</v>
      </c>
      <c r="D151" s="103" t="s">
        <v>288</v>
      </c>
      <c r="E151" s="104">
        <v>6300</v>
      </c>
      <c r="F151" s="105"/>
      <c r="G151" s="106"/>
      <c r="H151" s="105"/>
      <c r="I151" s="107"/>
      <c r="J151" s="107"/>
      <c r="K151" s="107"/>
      <c r="L151" s="105"/>
    </row>
    <row r="152" spans="1:12" ht="57.75">
      <c r="A152" s="57" t="s">
        <v>88</v>
      </c>
      <c r="B152" s="99" t="s">
        <v>164</v>
      </c>
      <c r="C152" s="99" t="s">
        <v>395</v>
      </c>
      <c r="D152" s="98" t="s">
        <v>1065</v>
      </c>
      <c r="E152" s="206">
        <v>7</v>
      </c>
      <c r="F152" s="99"/>
      <c r="G152" s="100"/>
      <c r="H152" s="99"/>
      <c r="I152" s="100"/>
      <c r="J152" s="100"/>
      <c r="K152" s="100"/>
      <c r="L152" s="99"/>
    </row>
    <row r="153" spans="1:12" ht="51.75">
      <c r="A153" s="57" t="s">
        <v>90</v>
      </c>
      <c r="B153" s="101" t="s">
        <v>605</v>
      </c>
      <c r="C153" s="102" t="s">
        <v>22</v>
      </c>
      <c r="D153" s="103" t="s">
        <v>606</v>
      </c>
      <c r="E153" s="104">
        <v>9000</v>
      </c>
      <c r="F153" s="105"/>
      <c r="G153" s="106"/>
      <c r="H153" s="105"/>
      <c r="I153" s="66"/>
      <c r="J153" s="66"/>
      <c r="K153" s="66"/>
      <c r="L153" s="105"/>
    </row>
    <row r="154" spans="1:12" ht="26.25">
      <c r="A154" s="57" t="s">
        <v>93</v>
      </c>
      <c r="B154" s="97" t="s">
        <v>228</v>
      </c>
      <c r="C154" s="98" t="s">
        <v>229</v>
      </c>
      <c r="D154" s="31" t="s">
        <v>230</v>
      </c>
      <c r="E154" s="206">
        <v>5</v>
      </c>
      <c r="F154" s="99"/>
      <c r="G154" s="100"/>
      <c r="H154" s="67"/>
      <c r="I154" s="66"/>
      <c r="J154" s="66"/>
      <c r="K154" s="66"/>
      <c r="L154" s="105"/>
    </row>
    <row r="155" spans="1:12">
      <c r="A155" s="57" t="s">
        <v>94</v>
      </c>
      <c r="B155" s="97" t="s">
        <v>219</v>
      </c>
      <c r="C155" s="98" t="s">
        <v>220</v>
      </c>
      <c r="D155" s="31" t="s">
        <v>15</v>
      </c>
      <c r="E155" s="206">
        <f>400*20</f>
        <v>8000</v>
      </c>
      <c r="F155" s="99"/>
      <c r="G155" s="100"/>
      <c r="H155" s="67"/>
      <c r="I155" s="66"/>
      <c r="J155" s="66"/>
      <c r="K155" s="66"/>
      <c r="L155" s="64"/>
    </row>
    <row r="156" spans="1:12" ht="26.25">
      <c r="A156" s="57" t="s">
        <v>95</v>
      </c>
      <c r="B156" s="97" t="s">
        <v>219</v>
      </c>
      <c r="C156" s="98" t="s">
        <v>118</v>
      </c>
      <c r="D156" s="31" t="s">
        <v>221</v>
      </c>
      <c r="E156" s="206">
        <f>300*30</f>
        <v>9000</v>
      </c>
      <c r="F156" s="99"/>
      <c r="G156" s="100"/>
      <c r="H156" s="67"/>
      <c r="I156" s="66"/>
      <c r="J156" s="66"/>
      <c r="K156" s="66"/>
      <c r="L156" s="64"/>
    </row>
    <row r="157" spans="1:12" ht="39">
      <c r="A157" s="57" t="s">
        <v>98</v>
      </c>
      <c r="B157" s="97" t="s">
        <v>219</v>
      </c>
      <c r="C157" s="98" t="s">
        <v>222</v>
      </c>
      <c r="D157" s="31" t="s">
        <v>223</v>
      </c>
      <c r="E157" s="206">
        <f>1600*10</f>
        <v>16000</v>
      </c>
      <c r="F157" s="99"/>
      <c r="G157" s="100"/>
      <c r="H157" s="67"/>
      <c r="I157" s="66"/>
      <c r="J157" s="66"/>
      <c r="K157" s="66"/>
      <c r="L157" s="64"/>
    </row>
    <row r="158" spans="1:12" ht="26.25">
      <c r="A158" s="57" t="s">
        <v>99</v>
      </c>
      <c r="B158" s="97" t="s">
        <v>227</v>
      </c>
      <c r="C158" s="98" t="s">
        <v>77</v>
      </c>
      <c r="D158" s="31" t="s">
        <v>27</v>
      </c>
      <c r="E158" s="206">
        <f>800*5</f>
        <v>4000</v>
      </c>
      <c r="F158" s="99"/>
      <c r="G158" s="100"/>
      <c r="H158" s="67"/>
      <c r="I158" s="66"/>
      <c r="J158" s="66"/>
      <c r="K158" s="66"/>
      <c r="L158" s="64"/>
    </row>
    <row r="159" spans="1:12" ht="51.75">
      <c r="A159" s="57" t="s">
        <v>100</v>
      </c>
      <c r="B159" s="101" t="s">
        <v>695</v>
      </c>
      <c r="C159" s="102" t="s">
        <v>399</v>
      </c>
      <c r="D159" s="103" t="s">
        <v>696</v>
      </c>
      <c r="E159" s="104">
        <v>72800</v>
      </c>
      <c r="F159" s="105"/>
      <c r="G159" s="106"/>
      <c r="H159" s="105"/>
      <c r="I159" s="107"/>
      <c r="J159" s="107"/>
      <c r="K159" s="107"/>
      <c r="L159" s="105"/>
    </row>
    <row r="160" spans="1:12" ht="115.5">
      <c r="A160" s="57" t="s">
        <v>101</v>
      </c>
      <c r="B160" s="65" t="s">
        <v>323</v>
      </c>
      <c r="C160" s="65" t="s">
        <v>309</v>
      </c>
      <c r="D160" s="65" t="s">
        <v>322</v>
      </c>
      <c r="E160" s="109">
        <f>2000*10</f>
        <v>20000</v>
      </c>
      <c r="F160" s="108"/>
      <c r="G160" s="89"/>
      <c r="H160" s="109"/>
      <c r="I160" s="89"/>
      <c r="J160" s="89"/>
      <c r="K160" s="89"/>
      <c r="L160" s="108"/>
    </row>
    <row r="161" spans="1:12" ht="51.75">
      <c r="A161" s="57" t="s">
        <v>127</v>
      </c>
      <c r="B161" s="74" t="s">
        <v>52</v>
      </c>
      <c r="C161" s="64" t="s">
        <v>53</v>
      </c>
      <c r="D161" s="65" t="s">
        <v>35</v>
      </c>
      <c r="E161" s="67">
        <v>1350</v>
      </c>
      <c r="F161" s="63"/>
      <c r="G161" s="66"/>
      <c r="H161" s="67"/>
      <c r="I161" s="66"/>
      <c r="J161" s="66"/>
      <c r="K161" s="66"/>
      <c r="L161" s="63"/>
    </row>
    <row r="162" spans="1:12" ht="26.25">
      <c r="A162" s="57" t="s">
        <v>128</v>
      </c>
      <c r="B162" s="101" t="s">
        <v>773</v>
      </c>
      <c r="C162" s="102" t="s">
        <v>562</v>
      </c>
      <c r="D162" s="103" t="s">
        <v>415</v>
      </c>
      <c r="E162" s="104">
        <f>280*56</f>
        <v>15680</v>
      </c>
      <c r="F162" s="105"/>
      <c r="G162" s="106"/>
      <c r="H162" s="105"/>
      <c r="I162" s="107"/>
      <c r="J162" s="107"/>
      <c r="K162" s="107"/>
      <c r="L162" s="105"/>
    </row>
    <row r="163" spans="1:12" ht="26.25">
      <c r="A163" s="57" t="s">
        <v>129</v>
      </c>
      <c r="B163" s="101" t="s">
        <v>773</v>
      </c>
      <c r="C163" s="102" t="s">
        <v>220</v>
      </c>
      <c r="D163" s="103" t="s">
        <v>415</v>
      </c>
      <c r="E163" s="104">
        <f>10*56</f>
        <v>560</v>
      </c>
      <c r="F163" s="105"/>
      <c r="G163" s="106"/>
      <c r="H163" s="105"/>
      <c r="I163" s="107"/>
      <c r="J163" s="107"/>
      <c r="K163" s="107"/>
      <c r="L163" s="105"/>
    </row>
    <row r="164" spans="1:12" ht="26.25">
      <c r="A164" s="57" t="s">
        <v>130</v>
      </c>
      <c r="B164" s="101" t="s">
        <v>772</v>
      </c>
      <c r="C164" s="102" t="s">
        <v>417</v>
      </c>
      <c r="D164" s="103" t="s">
        <v>415</v>
      </c>
      <c r="E164" s="104">
        <f>163*56</f>
        <v>9128</v>
      </c>
      <c r="F164" s="105"/>
      <c r="G164" s="106"/>
      <c r="H164" s="105"/>
      <c r="I164" s="107"/>
      <c r="J164" s="107"/>
      <c r="K164" s="107"/>
      <c r="L164" s="105"/>
    </row>
    <row r="165" spans="1:12" ht="77.25">
      <c r="A165" s="57" t="s">
        <v>131</v>
      </c>
      <c r="B165" s="97" t="s">
        <v>234</v>
      </c>
      <c r="C165" s="98" t="s">
        <v>22</v>
      </c>
      <c r="D165" s="31" t="s">
        <v>235</v>
      </c>
      <c r="E165" s="206">
        <v>3500</v>
      </c>
      <c r="F165" s="99"/>
      <c r="G165" s="100"/>
      <c r="H165" s="67"/>
      <c r="I165" s="66"/>
      <c r="J165" s="66"/>
      <c r="K165" s="66"/>
      <c r="L165" s="64"/>
    </row>
    <row r="166" spans="1:12" ht="77.25">
      <c r="A166" s="57" t="s">
        <v>132</v>
      </c>
      <c r="B166" s="97" t="s">
        <v>234</v>
      </c>
      <c r="C166" s="98" t="s">
        <v>236</v>
      </c>
      <c r="D166" s="31" t="s">
        <v>235</v>
      </c>
      <c r="E166" s="206">
        <v>10</v>
      </c>
      <c r="F166" s="99"/>
      <c r="G166" s="100"/>
      <c r="H166" s="67"/>
      <c r="I166" s="66"/>
      <c r="J166" s="66"/>
      <c r="K166" s="66"/>
      <c r="L166" s="64"/>
    </row>
    <row r="167" spans="1:12">
      <c r="A167" s="47"/>
      <c r="B167" s="47"/>
      <c r="C167" s="49"/>
      <c r="D167" s="50"/>
      <c r="E167" s="47"/>
      <c r="F167" s="47"/>
      <c r="G167" s="51"/>
      <c r="H167" s="52"/>
      <c r="I167" s="198" t="s">
        <v>47</v>
      </c>
      <c r="J167" s="76"/>
      <c r="K167" s="76"/>
      <c r="L167" s="47"/>
    </row>
    <row r="168" spans="1:12">
      <c r="A168" s="47"/>
      <c r="B168" s="47"/>
      <c r="C168" s="49"/>
      <c r="D168" s="50"/>
      <c r="E168" s="47"/>
      <c r="F168" s="47"/>
      <c r="G168" s="51"/>
      <c r="H168" s="52"/>
      <c r="I168" s="51"/>
      <c r="J168" s="51"/>
      <c r="K168" s="51"/>
      <c r="L168" s="47"/>
    </row>
    <row r="169" spans="1:12" ht="15.75">
      <c r="A169" s="47"/>
      <c r="B169" s="48" t="s">
        <v>1297</v>
      </c>
      <c r="C169" s="49"/>
      <c r="D169" s="50"/>
      <c r="E169" s="47"/>
      <c r="F169" s="47"/>
      <c r="G169" s="51"/>
      <c r="H169" s="52"/>
      <c r="I169" s="51"/>
      <c r="J169" s="51"/>
      <c r="K169" s="51"/>
      <c r="L169" s="47"/>
    </row>
    <row r="170" spans="1:12" ht="135">
      <c r="A170" s="92" t="s">
        <v>0</v>
      </c>
      <c r="B170" s="92" t="s">
        <v>1</v>
      </c>
      <c r="C170" s="92" t="s">
        <v>2</v>
      </c>
      <c r="D170" s="45" t="s">
        <v>3</v>
      </c>
      <c r="E170" s="92" t="s">
        <v>4</v>
      </c>
      <c r="F170" s="92" t="s">
        <v>5</v>
      </c>
      <c r="G170" s="93" t="s">
        <v>6</v>
      </c>
      <c r="H170" s="94" t="s">
        <v>21</v>
      </c>
      <c r="I170" s="93" t="s">
        <v>8</v>
      </c>
      <c r="J170" s="93" t="s">
        <v>9</v>
      </c>
      <c r="K170" s="93" t="s">
        <v>10</v>
      </c>
      <c r="L170" s="92" t="s">
        <v>11</v>
      </c>
    </row>
    <row r="171" spans="1:12" ht="51.75">
      <c r="A171" s="68" t="s">
        <v>12</v>
      </c>
      <c r="B171" s="34" t="s">
        <v>262</v>
      </c>
      <c r="C171" s="69" t="s">
        <v>263</v>
      </c>
      <c r="D171" s="4" t="s">
        <v>264</v>
      </c>
      <c r="E171" s="68">
        <f>560*5</f>
        <v>2800</v>
      </c>
      <c r="F171" s="68"/>
      <c r="G171" s="70"/>
      <c r="H171" s="87"/>
      <c r="I171" s="70"/>
      <c r="J171" s="70"/>
      <c r="K171" s="70"/>
      <c r="L171" s="69"/>
    </row>
    <row r="172" spans="1:12" ht="39">
      <c r="A172" s="68" t="s">
        <v>16</v>
      </c>
      <c r="B172" s="68" t="s">
        <v>255</v>
      </c>
      <c r="C172" s="69" t="s">
        <v>256</v>
      </c>
      <c r="D172" s="4" t="s">
        <v>257</v>
      </c>
      <c r="E172" s="68">
        <f>1450*10</f>
        <v>14500</v>
      </c>
      <c r="F172" s="68"/>
      <c r="G172" s="70"/>
      <c r="H172" s="87"/>
      <c r="I172" s="70"/>
      <c r="J172" s="70"/>
      <c r="K172" s="70"/>
      <c r="L172" s="68"/>
    </row>
    <row r="173" spans="1:12" ht="39">
      <c r="A173" s="68" t="s">
        <v>58</v>
      </c>
      <c r="B173" s="68" t="s">
        <v>255</v>
      </c>
      <c r="C173" s="69" t="s">
        <v>256</v>
      </c>
      <c r="D173" s="4" t="s">
        <v>258</v>
      </c>
      <c r="E173" s="68">
        <f>2300*10</f>
        <v>23000</v>
      </c>
      <c r="F173" s="68"/>
      <c r="G173" s="70"/>
      <c r="H173" s="87"/>
      <c r="I173" s="70"/>
      <c r="J173" s="70"/>
      <c r="K173" s="70"/>
      <c r="L173" s="68"/>
    </row>
    <row r="174" spans="1:12" ht="102.75">
      <c r="A174" s="68" t="s">
        <v>81</v>
      </c>
      <c r="B174" s="34" t="s">
        <v>249</v>
      </c>
      <c r="C174" s="69" t="s">
        <v>118</v>
      </c>
      <c r="D174" s="4" t="s">
        <v>250</v>
      </c>
      <c r="E174" s="68">
        <f>2900*5</f>
        <v>14500</v>
      </c>
      <c r="F174" s="68"/>
      <c r="G174" s="70"/>
      <c r="H174" s="87"/>
      <c r="I174" s="70"/>
      <c r="J174" s="70"/>
      <c r="K174" s="70"/>
      <c r="L174" s="68"/>
    </row>
    <row r="175" spans="1:12" ht="102.75">
      <c r="A175" s="68" t="s">
        <v>84</v>
      </c>
      <c r="B175" s="34" t="s">
        <v>249</v>
      </c>
      <c r="C175" s="69" t="s">
        <v>251</v>
      </c>
      <c r="D175" s="4" t="s">
        <v>250</v>
      </c>
      <c r="E175" s="68">
        <v>20</v>
      </c>
      <c r="F175" s="68"/>
      <c r="G175" s="70"/>
      <c r="H175" s="87"/>
      <c r="I175" s="70"/>
      <c r="J175" s="70"/>
      <c r="K175" s="70"/>
      <c r="L175" s="68"/>
    </row>
    <row r="176" spans="1:12" ht="39">
      <c r="A176" s="68" t="s">
        <v>88</v>
      </c>
      <c r="B176" s="34" t="s">
        <v>246</v>
      </c>
      <c r="C176" s="69" t="s">
        <v>244</v>
      </c>
      <c r="D176" s="4" t="s">
        <v>247</v>
      </c>
      <c r="E176" s="68">
        <v>1350</v>
      </c>
      <c r="F176" s="68"/>
      <c r="G176" s="70"/>
      <c r="H176" s="87"/>
      <c r="I176" s="70"/>
      <c r="J176" s="70"/>
      <c r="K176" s="70"/>
      <c r="L176" s="68"/>
    </row>
    <row r="177" spans="1:13" ht="51.75">
      <c r="A177" s="68" t="s">
        <v>90</v>
      </c>
      <c r="B177" s="34" t="s">
        <v>246</v>
      </c>
      <c r="C177" s="69" t="s">
        <v>244</v>
      </c>
      <c r="D177" s="4" t="s">
        <v>248</v>
      </c>
      <c r="E177" s="68">
        <v>132</v>
      </c>
      <c r="F177" s="68"/>
      <c r="G177" s="70"/>
      <c r="H177" s="87"/>
      <c r="I177" s="70"/>
      <c r="J177" s="70"/>
      <c r="K177" s="70"/>
      <c r="L177" s="68"/>
    </row>
    <row r="178" spans="1:13" ht="39">
      <c r="A178" s="68" t="s">
        <v>93</v>
      </c>
      <c r="B178" s="68" t="s">
        <v>259</v>
      </c>
      <c r="C178" s="69" t="s">
        <v>260</v>
      </c>
      <c r="D178" s="4" t="s">
        <v>257</v>
      </c>
      <c r="E178" s="68">
        <v>30</v>
      </c>
      <c r="F178" s="68"/>
      <c r="G178" s="70"/>
      <c r="H178" s="87"/>
      <c r="I178" s="70"/>
      <c r="J178" s="70"/>
      <c r="K178" s="70"/>
      <c r="L178" s="69"/>
    </row>
    <row r="179" spans="1:13" ht="39">
      <c r="A179" s="68" t="s">
        <v>94</v>
      </c>
      <c r="B179" s="34" t="s">
        <v>373</v>
      </c>
      <c r="C179" s="69" t="s">
        <v>39</v>
      </c>
      <c r="D179" s="4" t="s">
        <v>374</v>
      </c>
      <c r="E179" s="68">
        <f>300*10</f>
        <v>3000</v>
      </c>
      <c r="F179" s="68"/>
      <c r="G179" s="70"/>
      <c r="H179" s="87"/>
      <c r="I179" s="70"/>
      <c r="J179" s="70"/>
      <c r="K179" s="70"/>
      <c r="L179" s="69"/>
    </row>
    <row r="180" spans="1:13" ht="51.75">
      <c r="A180" s="68" t="s">
        <v>95</v>
      </c>
      <c r="B180" s="34" t="s">
        <v>252</v>
      </c>
      <c r="C180" s="69" t="s">
        <v>253</v>
      </c>
      <c r="D180" s="4" t="s">
        <v>254</v>
      </c>
      <c r="E180" s="68">
        <f>80*10</f>
        <v>800</v>
      </c>
      <c r="F180" s="68"/>
      <c r="G180" s="70"/>
      <c r="H180" s="87"/>
      <c r="I180" s="70"/>
      <c r="J180" s="70"/>
      <c r="K180" s="70"/>
      <c r="L180" s="68"/>
    </row>
    <row r="181" spans="1:13" ht="115.5">
      <c r="A181" s="68" t="s">
        <v>98</v>
      </c>
      <c r="B181" s="34" t="s">
        <v>375</v>
      </c>
      <c r="C181" s="69" t="s">
        <v>376</v>
      </c>
      <c r="D181" s="4" t="s">
        <v>377</v>
      </c>
      <c r="E181" s="68">
        <v>5</v>
      </c>
      <c r="F181" s="68"/>
      <c r="G181" s="70"/>
      <c r="H181" s="87"/>
      <c r="I181" s="70"/>
      <c r="J181" s="70"/>
      <c r="K181" s="70"/>
      <c r="L181" s="69"/>
    </row>
    <row r="182" spans="1:13" s="18" customFormat="1">
      <c r="A182" s="47"/>
      <c r="B182" s="47"/>
      <c r="C182" s="49"/>
      <c r="D182" s="50"/>
      <c r="E182" s="47"/>
      <c r="F182" s="47"/>
      <c r="G182" s="51"/>
      <c r="H182" s="52"/>
      <c r="I182" s="198" t="s">
        <v>47</v>
      </c>
      <c r="J182" s="96"/>
      <c r="K182" s="96"/>
      <c r="L182" s="47"/>
    </row>
    <row r="183" spans="1:13" s="18" customFormat="1">
      <c r="A183" s="47"/>
      <c r="B183" s="110" t="s">
        <v>1298</v>
      </c>
      <c r="C183" s="49"/>
      <c r="D183" s="50"/>
      <c r="E183" s="47"/>
      <c r="F183" s="47"/>
      <c r="G183" s="51"/>
      <c r="H183" s="52"/>
      <c r="I183" s="51"/>
      <c r="J183" s="51"/>
      <c r="K183" s="51"/>
      <c r="L183" s="47"/>
    </row>
    <row r="184" spans="1:13" ht="135">
      <c r="A184" s="92" t="s">
        <v>0</v>
      </c>
      <c r="B184" s="92" t="s">
        <v>1</v>
      </c>
      <c r="C184" s="92" t="s">
        <v>2</v>
      </c>
      <c r="D184" s="45" t="s">
        <v>3</v>
      </c>
      <c r="E184" s="92" t="s">
        <v>4</v>
      </c>
      <c r="F184" s="92" t="s">
        <v>5</v>
      </c>
      <c r="G184" s="93" t="s">
        <v>6</v>
      </c>
      <c r="H184" s="94" t="s">
        <v>21</v>
      </c>
      <c r="I184" s="93" t="s">
        <v>8</v>
      </c>
      <c r="J184" s="93" t="s">
        <v>9</v>
      </c>
      <c r="K184" s="93" t="s">
        <v>10</v>
      </c>
      <c r="L184" s="92" t="s">
        <v>11</v>
      </c>
    </row>
    <row r="185" spans="1:13" ht="26.25">
      <c r="A185" s="68" t="s">
        <v>12</v>
      </c>
      <c r="B185" s="69" t="s">
        <v>265</v>
      </c>
      <c r="C185" s="69" t="s">
        <v>266</v>
      </c>
      <c r="D185" s="4" t="s">
        <v>267</v>
      </c>
      <c r="E185" s="68">
        <v>10</v>
      </c>
      <c r="F185" s="68"/>
      <c r="G185" s="70"/>
      <c r="H185" s="87"/>
      <c r="I185" s="70"/>
      <c r="J185" s="70"/>
      <c r="K185" s="70"/>
      <c r="L185" s="68"/>
    </row>
    <row r="186" spans="1:13" ht="26.25">
      <c r="A186" s="68" t="s">
        <v>16</v>
      </c>
      <c r="B186" s="69" t="s">
        <v>265</v>
      </c>
      <c r="C186" s="69" t="s">
        <v>266</v>
      </c>
      <c r="D186" s="4" t="s">
        <v>268</v>
      </c>
      <c r="E186" s="68">
        <v>2</v>
      </c>
      <c r="F186" s="68"/>
      <c r="G186" s="70"/>
      <c r="H186" s="87"/>
      <c r="I186" s="70"/>
      <c r="J186" s="70"/>
      <c r="K186" s="70"/>
      <c r="L186" s="68"/>
    </row>
    <row r="187" spans="1:13" ht="26.25">
      <c r="A187" s="68" t="s">
        <v>12</v>
      </c>
      <c r="B187" s="68" t="s">
        <v>269</v>
      </c>
      <c r="C187" s="69"/>
      <c r="D187" s="4" t="s">
        <v>270</v>
      </c>
      <c r="E187" s="68">
        <f>90*100</f>
        <v>9000</v>
      </c>
      <c r="F187" s="68"/>
      <c r="G187" s="70"/>
      <c r="H187" s="87"/>
      <c r="I187" s="70"/>
      <c r="J187" s="70"/>
      <c r="K187" s="70"/>
      <c r="L187" s="68"/>
    </row>
    <row r="188" spans="1:13" ht="26.25">
      <c r="A188" s="71" t="s">
        <v>12</v>
      </c>
      <c r="B188" s="60" t="s">
        <v>345</v>
      </c>
      <c r="C188" s="60" t="s">
        <v>346</v>
      </c>
      <c r="D188" s="60" t="s">
        <v>347</v>
      </c>
      <c r="E188" s="71">
        <v>4</v>
      </c>
      <c r="F188" s="71"/>
      <c r="G188" s="72"/>
      <c r="H188" s="73"/>
      <c r="I188" s="89"/>
      <c r="J188" s="89"/>
      <c r="K188" s="89"/>
      <c r="L188" s="71"/>
    </row>
    <row r="189" spans="1:13">
      <c r="A189" s="47"/>
      <c r="B189" s="47"/>
      <c r="C189" s="49"/>
      <c r="D189" s="50"/>
      <c r="E189" s="47"/>
      <c r="F189" s="47"/>
      <c r="G189" s="51"/>
      <c r="H189" s="52"/>
      <c r="I189" s="198" t="s">
        <v>47</v>
      </c>
      <c r="J189" s="76"/>
      <c r="K189" s="76"/>
      <c r="L189" s="47"/>
    </row>
    <row r="190" spans="1:13">
      <c r="A190" s="47"/>
      <c r="B190" s="47"/>
      <c r="C190" s="49"/>
      <c r="D190" s="50"/>
      <c r="E190" s="47"/>
      <c r="F190" s="47"/>
      <c r="G190" s="51"/>
      <c r="H190" s="52"/>
      <c r="I190" s="51"/>
      <c r="J190" s="51"/>
      <c r="K190" s="51"/>
      <c r="L190" s="47"/>
      <c r="M190" s="3"/>
    </row>
    <row r="191" spans="1:13" ht="15.75">
      <c r="A191" s="47"/>
      <c r="B191" s="48" t="s">
        <v>1299</v>
      </c>
      <c r="C191" s="49"/>
      <c r="D191" s="50"/>
      <c r="E191" s="47"/>
      <c r="F191" s="47"/>
      <c r="G191" s="51"/>
      <c r="H191" s="52"/>
      <c r="I191" s="51"/>
      <c r="J191" s="51"/>
      <c r="K191" s="51"/>
      <c r="L191" s="47"/>
    </row>
    <row r="192" spans="1:13" ht="135">
      <c r="A192" s="92" t="s">
        <v>0</v>
      </c>
      <c r="B192" s="92" t="s">
        <v>1</v>
      </c>
      <c r="C192" s="92" t="s">
        <v>2</v>
      </c>
      <c r="D192" s="45" t="s">
        <v>3</v>
      </c>
      <c r="E192" s="92" t="s">
        <v>4</v>
      </c>
      <c r="F192" s="92" t="s">
        <v>5</v>
      </c>
      <c r="G192" s="93" t="s">
        <v>6</v>
      </c>
      <c r="H192" s="94" t="s">
        <v>21</v>
      </c>
      <c r="I192" s="93" t="s">
        <v>8</v>
      </c>
      <c r="J192" s="93" t="s">
        <v>9</v>
      </c>
      <c r="K192" s="93" t="s">
        <v>10</v>
      </c>
      <c r="L192" s="92" t="s">
        <v>11</v>
      </c>
    </row>
    <row r="193" spans="1:12" ht="39">
      <c r="A193" s="71" t="s">
        <v>12</v>
      </c>
      <c r="B193" s="4" t="s">
        <v>303</v>
      </c>
      <c r="C193" s="4" t="s">
        <v>304</v>
      </c>
      <c r="D193" s="4" t="s">
        <v>305</v>
      </c>
      <c r="E193" s="68">
        <v>15</v>
      </c>
      <c r="F193" s="68"/>
      <c r="G193" s="70"/>
      <c r="H193" s="87"/>
      <c r="I193" s="70"/>
      <c r="J193" s="70"/>
      <c r="K193" s="70"/>
      <c r="L193" s="111"/>
    </row>
    <row r="194" spans="1:12">
      <c r="A194" s="68" t="s">
        <v>16</v>
      </c>
      <c r="B194" s="4" t="s">
        <v>287</v>
      </c>
      <c r="C194" s="4" t="s">
        <v>178</v>
      </c>
      <c r="D194" s="4" t="s">
        <v>288</v>
      </c>
      <c r="E194" s="68">
        <f>90*60</f>
        <v>5400</v>
      </c>
      <c r="F194" s="68"/>
      <c r="G194" s="70"/>
      <c r="H194" s="87"/>
      <c r="I194" s="70"/>
      <c r="J194" s="70"/>
      <c r="K194" s="70"/>
      <c r="L194" s="112"/>
    </row>
    <row r="195" spans="1:12">
      <c r="A195" s="68" t="s">
        <v>58</v>
      </c>
      <c r="B195" s="4" t="s">
        <v>287</v>
      </c>
      <c r="C195" s="4" t="s">
        <v>289</v>
      </c>
      <c r="D195" s="4" t="s">
        <v>288</v>
      </c>
      <c r="E195" s="68">
        <f>80*60</f>
        <v>4800</v>
      </c>
      <c r="F195" s="68"/>
      <c r="G195" s="70"/>
      <c r="H195" s="87"/>
      <c r="I195" s="70"/>
      <c r="J195" s="70"/>
      <c r="K195" s="70"/>
      <c r="L195" s="69"/>
    </row>
    <row r="196" spans="1:12" ht="64.5">
      <c r="A196" s="68" t="s">
        <v>81</v>
      </c>
      <c r="B196" s="36" t="s">
        <v>271</v>
      </c>
      <c r="C196" s="60" t="s">
        <v>272</v>
      </c>
      <c r="D196" s="60" t="s">
        <v>273</v>
      </c>
      <c r="E196" s="71">
        <v>50</v>
      </c>
      <c r="F196" s="71"/>
      <c r="G196" s="72"/>
      <c r="H196" s="73"/>
      <c r="I196" s="72"/>
      <c r="J196" s="72"/>
      <c r="K196" s="72"/>
      <c r="L196" s="68"/>
    </row>
    <row r="197" spans="1:12" ht="64.5">
      <c r="A197" s="68" t="s">
        <v>84</v>
      </c>
      <c r="B197" s="36" t="s">
        <v>271</v>
      </c>
      <c r="C197" s="69" t="s">
        <v>34</v>
      </c>
      <c r="D197" s="60" t="s">
        <v>273</v>
      </c>
      <c r="E197" s="68">
        <v>50</v>
      </c>
      <c r="F197" s="68"/>
      <c r="G197" s="70"/>
      <c r="H197" s="87"/>
      <c r="I197" s="70"/>
      <c r="J197" s="70"/>
      <c r="K197" s="70"/>
      <c r="L197" s="68"/>
    </row>
    <row r="198" spans="1:12" ht="39">
      <c r="A198" s="68" t="s">
        <v>88</v>
      </c>
      <c r="B198" s="57" t="s">
        <v>315</v>
      </c>
      <c r="C198" s="59" t="s">
        <v>316</v>
      </c>
      <c r="D198" s="60" t="s">
        <v>317</v>
      </c>
      <c r="E198" s="57">
        <v>5</v>
      </c>
      <c r="F198" s="57"/>
      <c r="G198" s="61"/>
      <c r="H198" s="62"/>
      <c r="I198" s="61"/>
      <c r="J198" s="61"/>
      <c r="K198" s="61"/>
      <c r="L198" s="57"/>
    </row>
    <row r="199" spans="1:12" ht="26.25">
      <c r="A199" s="68" t="s">
        <v>90</v>
      </c>
      <c r="B199" s="68" t="s">
        <v>48</v>
      </c>
      <c r="C199" s="69" t="s">
        <v>162</v>
      </c>
      <c r="D199" s="4" t="s">
        <v>278</v>
      </c>
      <c r="E199" s="68">
        <v>2720</v>
      </c>
      <c r="F199" s="68"/>
      <c r="G199" s="70"/>
      <c r="H199" s="87"/>
      <c r="I199" s="70"/>
      <c r="J199" s="70"/>
      <c r="K199" s="70"/>
      <c r="L199" s="68"/>
    </row>
    <row r="200" spans="1:12">
      <c r="A200" s="68" t="s">
        <v>93</v>
      </c>
      <c r="B200" s="4" t="s">
        <v>300</v>
      </c>
      <c r="C200" s="4" t="s">
        <v>301</v>
      </c>
      <c r="D200" s="4" t="s">
        <v>302</v>
      </c>
      <c r="E200" s="68">
        <v>30</v>
      </c>
      <c r="F200" s="68"/>
      <c r="G200" s="70"/>
      <c r="H200" s="87"/>
      <c r="I200" s="70"/>
      <c r="J200" s="70"/>
      <c r="K200" s="70"/>
      <c r="L200" s="69"/>
    </row>
    <row r="201" spans="1:12">
      <c r="A201" s="68" t="s">
        <v>94</v>
      </c>
      <c r="B201" s="68" t="s">
        <v>274</v>
      </c>
      <c r="C201" s="69" t="s">
        <v>167</v>
      </c>
      <c r="D201" s="4" t="s">
        <v>275</v>
      </c>
      <c r="E201" s="68">
        <v>616</v>
      </c>
      <c r="F201" s="68"/>
      <c r="G201" s="70"/>
      <c r="H201" s="87"/>
      <c r="I201" s="70"/>
      <c r="J201" s="70"/>
      <c r="K201" s="70"/>
      <c r="L201" s="68"/>
    </row>
    <row r="202" spans="1:12">
      <c r="A202" s="68" t="s">
        <v>95</v>
      </c>
      <c r="B202" s="68" t="s">
        <v>274</v>
      </c>
      <c r="C202" s="69" t="s">
        <v>204</v>
      </c>
      <c r="D202" s="4" t="s">
        <v>275</v>
      </c>
      <c r="E202" s="68">
        <v>588</v>
      </c>
      <c r="F202" s="68"/>
      <c r="G202" s="70"/>
      <c r="H202" s="87"/>
      <c r="I202" s="70"/>
      <c r="J202" s="70"/>
      <c r="K202" s="70"/>
      <c r="L202" s="68"/>
    </row>
    <row r="203" spans="1:12">
      <c r="A203" s="68" t="s">
        <v>98</v>
      </c>
      <c r="B203" s="4" t="s">
        <v>293</v>
      </c>
      <c r="C203" s="4" t="s">
        <v>294</v>
      </c>
      <c r="D203" s="4" t="s">
        <v>295</v>
      </c>
      <c r="E203" s="68">
        <f>5*5</f>
        <v>25</v>
      </c>
      <c r="F203" s="68"/>
      <c r="G203" s="70"/>
      <c r="H203" s="87"/>
      <c r="I203" s="70"/>
      <c r="J203" s="70"/>
      <c r="K203" s="70"/>
      <c r="L203" s="69"/>
    </row>
    <row r="204" spans="1:12" ht="26.25">
      <c r="A204" s="68" t="s">
        <v>99</v>
      </c>
      <c r="B204" s="4" t="s">
        <v>293</v>
      </c>
      <c r="C204" s="4" t="s">
        <v>217</v>
      </c>
      <c r="D204" s="4" t="s">
        <v>296</v>
      </c>
      <c r="E204" s="68">
        <f>20*5</f>
        <v>100</v>
      </c>
      <c r="F204" s="68"/>
      <c r="G204" s="70"/>
      <c r="H204" s="87"/>
      <c r="I204" s="70"/>
      <c r="J204" s="70"/>
      <c r="K204" s="70"/>
      <c r="L204" s="69"/>
    </row>
    <row r="205" spans="1:12" ht="26.25">
      <c r="A205" s="68" t="s">
        <v>100</v>
      </c>
      <c r="B205" s="68" t="s">
        <v>284</v>
      </c>
      <c r="C205" s="69" t="s">
        <v>285</v>
      </c>
      <c r="D205" s="4" t="s">
        <v>286</v>
      </c>
      <c r="E205" s="68">
        <v>30</v>
      </c>
      <c r="F205" s="68"/>
      <c r="G205" s="70"/>
      <c r="H205" s="87"/>
      <c r="I205" s="70"/>
      <c r="J205" s="70"/>
      <c r="K205" s="70"/>
      <c r="L205" s="68"/>
    </row>
    <row r="206" spans="1:12">
      <c r="A206" s="68" t="s">
        <v>101</v>
      </c>
      <c r="B206" s="4" t="s">
        <v>284</v>
      </c>
      <c r="C206" s="4" t="s">
        <v>297</v>
      </c>
      <c r="D206" s="4" t="s">
        <v>299</v>
      </c>
      <c r="E206" s="75">
        <f>60*30</f>
        <v>1800</v>
      </c>
      <c r="F206" s="68"/>
      <c r="G206" s="70"/>
      <c r="H206" s="87"/>
      <c r="I206" s="70"/>
      <c r="J206" s="70"/>
      <c r="K206" s="70"/>
      <c r="L206" s="69"/>
    </row>
    <row r="207" spans="1:12">
      <c r="A207" s="68" t="s">
        <v>127</v>
      </c>
      <c r="B207" s="4" t="s">
        <v>284</v>
      </c>
      <c r="C207" s="4" t="s">
        <v>298</v>
      </c>
      <c r="D207" s="4" t="s">
        <v>123</v>
      </c>
      <c r="E207" s="113">
        <f>50*30</f>
        <v>1500</v>
      </c>
      <c r="F207" s="68"/>
      <c r="G207" s="70"/>
      <c r="H207" s="87"/>
      <c r="I207" s="70"/>
      <c r="J207" s="70"/>
      <c r="K207" s="70"/>
      <c r="L207" s="69"/>
    </row>
    <row r="208" spans="1:12" ht="26.25">
      <c r="A208" s="68" t="s">
        <v>128</v>
      </c>
      <c r="B208" s="4" t="s">
        <v>284</v>
      </c>
      <c r="C208" s="4" t="s">
        <v>309</v>
      </c>
      <c r="D208" s="4" t="s">
        <v>311</v>
      </c>
      <c r="E208" s="68">
        <v>80</v>
      </c>
      <c r="F208" s="68"/>
      <c r="G208" s="70"/>
      <c r="H208" s="87"/>
      <c r="I208" s="70"/>
      <c r="J208" s="70"/>
      <c r="K208" s="70"/>
      <c r="L208" s="69"/>
    </row>
    <row r="209" spans="1:724" ht="26.25">
      <c r="A209" s="68" t="s">
        <v>129</v>
      </c>
      <c r="B209" s="4" t="s">
        <v>284</v>
      </c>
      <c r="C209" s="4" t="s">
        <v>310</v>
      </c>
      <c r="D209" s="4" t="s">
        <v>311</v>
      </c>
      <c r="E209" s="68">
        <v>40</v>
      </c>
      <c r="F209" s="68"/>
      <c r="G209" s="70"/>
      <c r="H209" s="87"/>
      <c r="I209" s="70"/>
      <c r="J209" s="70"/>
      <c r="K209" s="70"/>
      <c r="L209" s="69"/>
    </row>
    <row r="210" spans="1:724" ht="26.25">
      <c r="A210" s="68" t="s">
        <v>130</v>
      </c>
      <c r="B210" s="4" t="s">
        <v>284</v>
      </c>
      <c r="C210" s="4" t="s">
        <v>142</v>
      </c>
      <c r="D210" s="4" t="s">
        <v>311</v>
      </c>
      <c r="E210" s="68">
        <v>20</v>
      </c>
      <c r="F210" s="68"/>
      <c r="G210" s="70"/>
      <c r="H210" s="87"/>
      <c r="I210" s="70"/>
      <c r="J210" s="70"/>
      <c r="K210" s="70"/>
      <c r="L210" s="69"/>
    </row>
    <row r="211" spans="1:724" ht="26.25">
      <c r="A211" s="68" t="s">
        <v>131</v>
      </c>
      <c r="B211" s="4" t="s">
        <v>284</v>
      </c>
      <c r="C211" s="4" t="s">
        <v>312</v>
      </c>
      <c r="D211" s="4" t="s">
        <v>311</v>
      </c>
      <c r="E211" s="68">
        <v>130</v>
      </c>
      <c r="F211" s="68"/>
      <c r="G211" s="70"/>
      <c r="H211" s="87"/>
      <c r="I211" s="70"/>
      <c r="J211" s="70"/>
      <c r="K211" s="70"/>
      <c r="L211" s="69"/>
    </row>
    <row r="212" spans="1:724">
      <c r="A212" s="68" t="s">
        <v>132</v>
      </c>
      <c r="B212" s="71" t="s">
        <v>276</v>
      </c>
      <c r="C212" s="60" t="s">
        <v>277</v>
      </c>
      <c r="D212" s="60" t="s">
        <v>123</v>
      </c>
      <c r="E212" s="68">
        <v>1680</v>
      </c>
      <c r="F212" s="68"/>
      <c r="G212" s="70"/>
      <c r="H212" s="87"/>
      <c r="I212" s="70"/>
      <c r="J212" s="70"/>
      <c r="K212" s="70"/>
      <c r="L212" s="68"/>
    </row>
    <row r="213" spans="1:724">
      <c r="A213" s="68" t="s">
        <v>133</v>
      </c>
      <c r="B213" s="4" t="s">
        <v>306</v>
      </c>
      <c r="C213" s="4" t="s">
        <v>307</v>
      </c>
      <c r="D213" s="4" t="s">
        <v>308</v>
      </c>
      <c r="E213" s="68">
        <f>10*100</f>
        <v>1000</v>
      </c>
      <c r="F213" s="68"/>
      <c r="G213" s="70"/>
      <c r="H213" s="87"/>
      <c r="I213" s="70"/>
      <c r="J213" s="70"/>
      <c r="K213" s="70"/>
      <c r="L213" s="69"/>
    </row>
    <row r="214" spans="1:724" ht="51.75">
      <c r="A214" s="68" t="s">
        <v>134</v>
      </c>
      <c r="B214" s="57" t="s">
        <v>18</v>
      </c>
      <c r="C214" s="59" t="s">
        <v>19</v>
      </c>
      <c r="D214" s="60" t="s">
        <v>20</v>
      </c>
      <c r="E214" s="57">
        <v>60</v>
      </c>
      <c r="F214" s="57"/>
      <c r="G214" s="61"/>
      <c r="H214" s="62"/>
      <c r="I214" s="61"/>
      <c r="J214" s="61"/>
      <c r="K214" s="61"/>
      <c r="L214" s="57"/>
    </row>
    <row r="215" spans="1:724">
      <c r="A215" s="68" t="s">
        <v>135</v>
      </c>
      <c r="B215" s="34" t="s">
        <v>279</v>
      </c>
      <c r="C215" s="69" t="s">
        <v>118</v>
      </c>
      <c r="D215" s="4" t="s">
        <v>280</v>
      </c>
      <c r="E215" s="68">
        <v>150</v>
      </c>
      <c r="F215" s="68"/>
      <c r="G215" s="70"/>
      <c r="H215" s="87"/>
      <c r="I215" s="70"/>
      <c r="J215" s="70"/>
      <c r="K215" s="70"/>
      <c r="L215" s="68"/>
    </row>
    <row r="216" spans="1:724" ht="39">
      <c r="A216" s="68" t="s">
        <v>136</v>
      </c>
      <c r="B216" s="68" t="s">
        <v>281</v>
      </c>
      <c r="C216" s="69" t="s">
        <v>282</v>
      </c>
      <c r="D216" s="4" t="s">
        <v>283</v>
      </c>
      <c r="E216" s="68">
        <v>5</v>
      </c>
      <c r="F216" s="68"/>
      <c r="G216" s="70"/>
      <c r="H216" s="87"/>
      <c r="I216" s="70"/>
      <c r="J216" s="70"/>
      <c r="K216" s="70"/>
      <c r="L216" s="68"/>
      <c r="M216" s="3"/>
    </row>
    <row r="217" spans="1:724" ht="39">
      <c r="A217" s="68" t="s">
        <v>137</v>
      </c>
      <c r="B217" s="4" t="s">
        <v>290</v>
      </c>
      <c r="C217" s="4" t="s">
        <v>291</v>
      </c>
      <c r="D217" s="4" t="s">
        <v>292</v>
      </c>
      <c r="E217" s="68">
        <v>3</v>
      </c>
      <c r="F217" s="68"/>
      <c r="G217" s="70"/>
      <c r="H217" s="87"/>
      <c r="I217" s="70"/>
      <c r="J217" s="70"/>
      <c r="K217" s="70"/>
      <c r="L217" s="69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  <c r="OP217" s="21"/>
      <c r="OQ217" s="21"/>
      <c r="OR217" s="21"/>
      <c r="OS217" s="21"/>
      <c r="OT217" s="21"/>
      <c r="OU217" s="21"/>
      <c r="OV217" s="21"/>
      <c r="OW217" s="21"/>
      <c r="OX217" s="21"/>
      <c r="OY217" s="21"/>
      <c r="OZ217" s="21"/>
      <c r="PA217" s="21"/>
      <c r="PB217" s="21"/>
      <c r="PC217" s="21"/>
      <c r="PD217" s="21"/>
      <c r="PE217" s="21"/>
      <c r="PF217" s="21"/>
      <c r="PG217" s="21"/>
      <c r="PH217" s="21"/>
      <c r="PI217" s="21"/>
      <c r="PJ217" s="21"/>
      <c r="PK217" s="21"/>
      <c r="PL217" s="21"/>
      <c r="PM217" s="21"/>
      <c r="PN217" s="21"/>
      <c r="PO217" s="21"/>
      <c r="PP217" s="21"/>
      <c r="PQ217" s="21"/>
      <c r="PR217" s="21"/>
      <c r="PS217" s="21"/>
      <c r="PT217" s="21"/>
      <c r="PU217" s="21"/>
      <c r="PV217" s="21"/>
      <c r="PW217" s="21"/>
      <c r="PX217" s="21"/>
      <c r="PY217" s="21"/>
      <c r="PZ217" s="21"/>
      <c r="QA217" s="21"/>
      <c r="QB217" s="21"/>
      <c r="QC217" s="21"/>
      <c r="QD217" s="21"/>
      <c r="QE217" s="21"/>
      <c r="QF217" s="21"/>
      <c r="QG217" s="21"/>
      <c r="QH217" s="21"/>
      <c r="QI217" s="21"/>
      <c r="QJ217" s="21"/>
      <c r="QK217" s="21"/>
      <c r="QL217" s="21"/>
      <c r="QM217" s="21"/>
      <c r="QN217" s="21"/>
      <c r="QO217" s="21"/>
      <c r="QP217" s="21"/>
      <c r="QQ217" s="21"/>
      <c r="QR217" s="21"/>
      <c r="QS217" s="21"/>
      <c r="QT217" s="21"/>
      <c r="QU217" s="21"/>
      <c r="QV217" s="21"/>
      <c r="QW217" s="21"/>
      <c r="QX217" s="21"/>
      <c r="QY217" s="21"/>
      <c r="QZ217" s="21"/>
      <c r="RA217" s="21"/>
      <c r="RB217" s="21"/>
      <c r="RC217" s="21"/>
      <c r="RD217" s="21"/>
      <c r="RE217" s="21"/>
      <c r="RF217" s="21"/>
      <c r="RG217" s="21"/>
      <c r="RH217" s="21"/>
      <c r="RI217" s="21"/>
      <c r="RJ217" s="21"/>
      <c r="RK217" s="21"/>
      <c r="RL217" s="21"/>
      <c r="RM217" s="21"/>
      <c r="RN217" s="21"/>
      <c r="RO217" s="21"/>
      <c r="RP217" s="21"/>
      <c r="RQ217" s="21"/>
      <c r="RR217" s="21"/>
      <c r="RS217" s="21"/>
      <c r="RT217" s="21"/>
      <c r="RU217" s="21"/>
      <c r="RV217" s="21"/>
      <c r="RW217" s="21"/>
      <c r="RX217" s="21"/>
      <c r="RY217" s="21"/>
      <c r="RZ217" s="21"/>
      <c r="SA217" s="21"/>
      <c r="SB217" s="21"/>
      <c r="SC217" s="21"/>
      <c r="SD217" s="21"/>
      <c r="SE217" s="21"/>
      <c r="SF217" s="21"/>
      <c r="SG217" s="21"/>
      <c r="SH217" s="21"/>
      <c r="SI217" s="21"/>
      <c r="SJ217" s="21"/>
      <c r="SK217" s="21"/>
      <c r="SL217" s="21"/>
      <c r="SM217" s="21"/>
      <c r="SN217" s="21"/>
      <c r="SO217" s="21"/>
      <c r="SP217" s="21"/>
      <c r="SQ217" s="21"/>
      <c r="SR217" s="21"/>
      <c r="SS217" s="21"/>
      <c r="ST217" s="21"/>
      <c r="SU217" s="21"/>
      <c r="SV217" s="21"/>
      <c r="SW217" s="21"/>
      <c r="SX217" s="21"/>
      <c r="SY217" s="21"/>
      <c r="SZ217" s="21"/>
      <c r="TA217" s="21"/>
      <c r="TB217" s="21"/>
      <c r="TC217" s="21"/>
      <c r="TD217" s="21"/>
      <c r="TE217" s="21"/>
      <c r="TF217" s="21"/>
      <c r="TG217" s="21"/>
      <c r="TH217" s="21"/>
      <c r="TI217" s="21"/>
      <c r="TJ217" s="21"/>
      <c r="TK217" s="21"/>
      <c r="TL217" s="21"/>
      <c r="TM217" s="21"/>
      <c r="TN217" s="21"/>
      <c r="TO217" s="21"/>
      <c r="TP217" s="21"/>
      <c r="TQ217" s="21"/>
      <c r="TR217" s="21"/>
      <c r="TS217" s="21"/>
      <c r="TT217" s="21"/>
      <c r="TU217" s="21"/>
      <c r="TV217" s="21"/>
      <c r="TW217" s="21"/>
      <c r="TX217" s="21"/>
      <c r="TY217" s="21"/>
      <c r="TZ217" s="21"/>
      <c r="UA217" s="21"/>
      <c r="UB217" s="21"/>
      <c r="UC217" s="21"/>
      <c r="UD217" s="21"/>
      <c r="UE217" s="21"/>
      <c r="UF217" s="21"/>
      <c r="UG217" s="21"/>
      <c r="UH217" s="21"/>
      <c r="UI217" s="21"/>
      <c r="UJ217" s="21"/>
      <c r="UK217" s="21"/>
      <c r="UL217" s="21"/>
      <c r="UM217" s="21"/>
      <c r="UN217" s="21"/>
      <c r="UO217" s="21"/>
      <c r="UP217" s="21"/>
      <c r="UQ217" s="21"/>
      <c r="UR217" s="21"/>
      <c r="US217" s="21"/>
      <c r="UT217" s="21"/>
      <c r="UU217" s="21"/>
      <c r="UV217" s="21"/>
      <c r="UW217" s="21"/>
      <c r="UX217" s="21"/>
      <c r="UY217" s="21"/>
      <c r="UZ217" s="21"/>
      <c r="VA217" s="21"/>
      <c r="VB217" s="21"/>
      <c r="VC217" s="21"/>
      <c r="VD217" s="21"/>
      <c r="VE217" s="21"/>
      <c r="VF217" s="21"/>
      <c r="VG217" s="21"/>
      <c r="VH217" s="21"/>
      <c r="VI217" s="21"/>
      <c r="VJ217" s="21"/>
      <c r="VK217" s="21"/>
      <c r="VL217" s="21"/>
      <c r="VM217" s="21"/>
      <c r="VN217" s="21"/>
      <c r="VO217" s="21"/>
      <c r="VP217" s="21"/>
      <c r="VQ217" s="21"/>
      <c r="VR217" s="21"/>
      <c r="VS217" s="21"/>
      <c r="VT217" s="21"/>
      <c r="VU217" s="21"/>
      <c r="VV217" s="21"/>
      <c r="VW217" s="21"/>
      <c r="VX217" s="21"/>
      <c r="VY217" s="21"/>
      <c r="VZ217" s="21"/>
      <c r="WA217" s="21"/>
      <c r="WB217" s="21"/>
      <c r="WC217" s="21"/>
      <c r="WD217" s="21"/>
      <c r="WE217" s="21"/>
      <c r="WF217" s="21"/>
      <c r="WG217" s="21"/>
      <c r="WH217" s="21"/>
      <c r="WI217" s="21"/>
      <c r="WJ217" s="21"/>
      <c r="WK217" s="21"/>
      <c r="WL217" s="21"/>
      <c r="WM217" s="21"/>
      <c r="WN217" s="21"/>
      <c r="WO217" s="21"/>
      <c r="WP217" s="21"/>
      <c r="WQ217" s="21"/>
      <c r="WR217" s="21"/>
      <c r="WS217" s="21"/>
      <c r="WT217" s="21"/>
      <c r="WU217" s="21"/>
      <c r="WV217" s="21"/>
      <c r="WW217" s="21"/>
      <c r="WX217" s="21"/>
      <c r="WY217" s="21"/>
      <c r="WZ217" s="21"/>
      <c r="XA217" s="21"/>
      <c r="XB217" s="21"/>
      <c r="XC217" s="21"/>
      <c r="XD217" s="21"/>
      <c r="XE217" s="21"/>
      <c r="XF217" s="21"/>
      <c r="XG217" s="21"/>
      <c r="XH217" s="21"/>
      <c r="XI217" s="21"/>
      <c r="XJ217" s="21"/>
      <c r="XK217" s="21"/>
      <c r="XL217" s="21"/>
      <c r="XM217" s="21"/>
      <c r="XN217" s="21"/>
      <c r="XO217" s="21"/>
      <c r="XP217" s="21"/>
      <c r="XQ217" s="21"/>
      <c r="XR217" s="21"/>
      <c r="XS217" s="21"/>
      <c r="XT217" s="21"/>
      <c r="XU217" s="21"/>
      <c r="XV217" s="21"/>
      <c r="XW217" s="21"/>
      <c r="XX217" s="21"/>
      <c r="XY217" s="21"/>
      <c r="XZ217" s="21"/>
      <c r="YA217" s="21"/>
      <c r="YB217" s="21"/>
      <c r="YC217" s="21"/>
      <c r="YD217" s="21"/>
      <c r="YE217" s="21"/>
      <c r="YF217" s="21"/>
      <c r="YG217" s="21"/>
      <c r="YH217" s="21"/>
      <c r="YI217" s="21"/>
      <c r="YJ217" s="21"/>
      <c r="YK217" s="21"/>
      <c r="YL217" s="21"/>
      <c r="YM217" s="21"/>
      <c r="YN217" s="21"/>
      <c r="YO217" s="21"/>
      <c r="YP217" s="21"/>
      <c r="YQ217" s="21"/>
      <c r="YR217" s="21"/>
      <c r="YS217" s="21"/>
      <c r="YT217" s="21"/>
      <c r="YU217" s="21"/>
      <c r="YV217" s="21"/>
      <c r="YW217" s="21"/>
      <c r="YX217" s="21"/>
      <c r="YY217" s="21"/>
      <c r="YZ217" s="21"/>
      <c r="ZA217" s="21"/>
      <c r="ZB217" s="21"/>
      <c r="ZC217" s="21"/>
      <c r="ZD217" s="21"/>
      <c r="ZE217" s="21"/>
      <c r="ZF217" s="21"/>
      <c r="ZG217" s="21"/>
      <c r="ZH217" s="21"/>
      <c r="ZI217" s="21"/>
      <c r="ZJ217" s="21"/>
      <c r="ZK217" s="21"/>
      <c r="ZL217" s="21"/>
      <c r="ZM217" s="21"/>
      <c r="ZN217" s="21"/>
      <c r="ZO217" s="21"/>
      <c r="ZP217" s="21"/>
      <c r="ZQ217" s="21"/>
      <c r="ZR217" s="21"/>
      <c r="ZS217" s="21"/>
      <c r="ZT217" s="21"/>
      <c r="ZU217" s="21"/>
      <c r="ZV217" s="21"/>
      <c r="ZW217" s="21"/>
      <c r="ZX217" s="21"/>
      <c r="ZY217" s="21"/>
      <c r="ZZ217" s="21"/>
      <c r="AAA217" s="21"/>
      <c r="AAB217" s="21"/>
      <c r="AAC217" s="21"/>
      <c r="AAD217" s="21"/>
      <c r="AAE217" s="21"/>
      <c r="AAF217" s="21"/>
      <c r="AAG217" s="21"/>
      <c r="AAH217" s="21"/>
      <c r="AAI217" s="21"/>
      <c r="AAJ217" s="21"/>
      <c r="AAK217" s="21"/>
      <c r="AAL217" s="21"/>
      <c r="AAM217" s="21"/>
      <c r="AAN217" s="21"/>
      <c r="AAO217" s="21"/>
      <c r="AAP217" s="21"/>
      <c r="AAQ217" s="21"/>
      <c r="AAR217" s="21"/>
      <c r="AAS217" s="21"/>
      <c r="AAT217" s="21"/>
      <c r="AAU217" s="21"/>
      <c r="AAV217" s="21"/>
    </row>
    <row r="218" spans="1:724" ht="39">
      <c r="A218" s="68" t="s">
        <v>138</v>
      </c>
      <c r="B218" s="57" t="s">
        <v>313</v>
      </c>
      <c r="C218" s="59" t="s">
        <v>157</v>
      </c>
      <c r="D218" s="60" t="s">
        <v>314</v>
      </c>
      <c r="E218" s="57">
        <v>10</v>
      </c>
      <c r="F218" s="57"/>
      <c r="G218" s="61"/>
      <c r="H218" s="62"/>
      <c r="I218" s="61"/>
      <c r="J218" s="61"/>
      <c r="K218" s="61"/>
      <c r="L218" s="57"/>
    </row>
    <row r="219" spans="1:724">
      <c r="A219" s="47"/>
      <c r="B219" s="47"/>
      <c r="C219" s="49"/>
      <c r="D219" s="50"/>
      <c r="E219" s="47"/>
      <c r="F219" s="47"/>
      <c r="G219" s="51"/>
      <c r="H219" s="52"/>
      <c r="I219" s="198" t="s">
        <v>47</v>
      </c>
      <c r="J219" s="76"/>
      <c r="K219" s="76"/>
      <c r="L219" s="47"/>
    </row>
    <row r="220" spans="1:724">
      <c r="A220" s="47"/>
      <c r="B220" s="47"/>
      <c r="C220" s="49"/>
      <c r="D220" s="50"/>
      <c r="E220" s="47"/>
      <c r="F220" s="47"/>
      <c r="G220" s="51"/>
      <c r="H220" s="52"/>
      <c r="I220" s="51"/>
      <c r="J220" s="51"/>
      <c r="K220" s="51"/>
      <c r="L220" s="47"/>
    </row>
    <row r="221" spans="1:724" ht="15.75">
      <c r="A221" s="47"/>
      <c r="B221" s="48" t="s">
        <v>1300</v>
      </c>
      <c r="C221" s="49"/>
      <c r="D221" s="50"/>
      <c r="E221" s="47"/>
      <c r="F221" s="47"/>
      <c r="G221" s="51"/>
      <c r="H221" s="52"/>
      <c r="I221" s="51"/>
      <c r="J221" s="51"/>
      <c r="K221" s="51"/>
      <c r="L221" s="47"/>
    </row>
    <row r="222" spans="1:724" ht="115.5">
      <c r="A222" s="114" t="s">
        <v>0</v>
      </c>
      <c r="B222" s="114" t="s">
        <v>1</v>
      </c>
      <c r="C222" s="115" t="s">
        <v>2</v>
      </c>
      <c r="D222" s="115" t="s">
        <v>3</v>
      </c>
      <c r="E222" s="114" t="s">
        <v>4</v>
      </c>
      <c r="F222" s="115" t="s">
        <v>5</v>
      </c>
      <c r="G222" s="116" t="s">
        <v>6</v>
      </c>
      <c r="H222" s="117" t="s">
        <v>21</v>
      </c>
      <c r="I222" s="116" t="s">
        <v>8</v>
      </c>
      <c r="J222" s="116" t="s">
        <v>9</v>
      </c>
      <c r="K222" s="116" t="s">
        <v>10</v>
      </c>
      <c r="L222" s="115" t="s">
        <v>11</v>
      </c>
    </row>
    <row r="223" spans="1:724" ht="39">
      <c r="A223" s="71" t="s">
        <v>12</v>
      </c>
      <c r="B223" s="60" t="s">
        <v>331</v>
      </c>
      <c r="C223" s="60" t="s">
        <v>332</v>
      </c>
      <c r="D223" s="60" t="s">
        <v>333</v>
      </c>
      <c r="E223" s="71">
        <v>40</v>
      </c>
      <c r="F223" s="71"/>
      <c r="G223" s="72"/>
      <c r="H223" s="73"/>
      <c r="I223" s="72"/>
      <c r="J223" s="72"/>
      <c r="K223" s="72"/>
      <c r="L223" s="71"/>
    </row>
    <row r="224" spans="1:724" ht="39">
      <c r="A224" s="71" t="s">
        <v>16</v>
      </c>
      <c r="B224" s="60" t="s">
        <v>331</v>
      </c>
      <c r="C224" s="60" t="s">
        <v>334</v>
      </c>
      <c r="D224" s="60" t="s">
        <v>333</v>
      </c>
      <c r="E224" s="71">
        <v>70</v>
      </c>
      <c r="F224" s="71"/>
      <c r="G224" s="72"/>
      <c r="H224" s="73"/>
      <c r="I224" s="72"/>
      <c r="J224" s="72"/>
      <c r="K224" s="72"/>
      <c r="L224" s="71"/>
    </row>
    <row r="225" spans="1:12">
      <c r="A225" s="47"/>
      <c r="B225" s="47"/>
      <c r="C225" s="49"/>
      <c r="D225" s="50"/>
      <c r="E225" s="47"/>
      <c r="F225" s="47"/>
      <c r="G225" s="51"/>
      <c r="H225" s="52"/>
      <c r="I225" s="198" t="s">
        <v>47</v>
      </c>
      <c r="J225" s="76"/>
      <c r="K225" s="76"/>
      <c r="L225" s="47"/>
    </row>
    <row r="226" spans="1:12">
      <c r="A226" s="47"/>
      <c r="B226" s="47"/>
      <c r="C226" s="49"/>
      <c r="D226" s="50"/>
      <c r="E226" s="47"/>
      <c r="F226" s="47"/>
      <c r="G226" s="51"/>
      <c r="H226" s="52"/>
      <c r="I226" s="51"/>
      <c r="J226" s="51"/>
      <c r="K226" s="51"/>
      <c r="L226" s="47"/>
    </row>
    <row r="227" spans="1:12" ht="15.75">
      <c r="A227" s="47"/>
      <c r="B227" s="48" t="s">
        <v>1301</v>
      </c>
      <c r="C227" s="49"/>
      <c r="D227" s="50"/>
      <c r="E227" s="47"/>
      <c r="F227" s="47"/>
      <c r="G227" s="51"/>
      <c r="H227" s="52"/>
      <c r="I227" s="51"/>
      <c r="J227" s="51"/>
      <c r="K227" s="51"/>
      <c r="L227" s="47"/>
    </row>
    <row r="228" spans="1:12" ht="115.5">
      <c r="A228" s="114" t="s">
        <v>0</v>
      </c>
      <c r="B228" s="114" t="s">
        <v>1</v>
      </c>
      <c r="C228" s="115" t="s">
        <v>2</v>
      </c>
      <c r="D228" s="115" t="s">
        <v>3</v>
      </c>
      <c r="E228" s="114" t="s">
        <v>4</v>
      </c>
      <c r="F228" s="115" t="s">
        <v>5</v>
      </c>
      <c r="G228" s="116" t="s">
        <v>6</v>
      </c>
      <c r="H228" s="117" t="s">
        <v>21</v>
      </c>
      <c r="I228" s="116" t="s">
        <v>8</v>
      </c>
      <c r="J228" s="116" t="s">
        <v>9</v>
      </c>
      <c r="K228" s="116" t="s">
        <v>10</v>
      </c>
      <c r="L228" s="115" t="s">
        <v>11</v>
      </c>
    </row>
    <row r="229" spans="1:12" ht="179.25">
      <c r="A229" s="71" t="s">
        <v>12</v>
      </c>
      <c r="B229" s="60" t="s">
        <v>338</v>
      </c>
      <c r="C229" s="60" t="s">
        <v>339</v>
      </c>
      <c r="D229" s="60" t="s">
        <v>340</v>
      </c>
      <c r="E229" s="71">
        <v>110</v>
      </c>
      <c r="F229" s="71"/>
      <c r="G229" s="72"/>
      <c r="H229" s="73"/>
      <c r="I229" s="72"/>
      <c r="J229" s="72"/>
      <c r="K229" s="72"/>
      <c r="L229" s="71"/>
    </row>
    <row r="230" spans="1:12" ht="16.5" customHeight="1">
      <c r="A230" s="118"/>
      <c r="B230" s="118"/>
      <c r="C230" s="79"/>
      <c r="D230" s="79"/>
      <c r="E230" s="118" t="s">
        <v>327</v>
      </c>
      <c r="F230" s="118"/>
      <c r="G230" s="119"/>
      <c r="H230" s="120"/>
      <c r="I230" s="198" t="s">
        <v>47</v>
      </c>
      <c r="J230" s="72"/>
      <c r="K230" s="72"/>
      <c r="L230" s="118"/>
    </row>
    <row r="231" spans="1:12" ht="40.5" customHeight="1">
      <c r="A231" s="118"/>
      <c r="B231" s="204" t="s">
        <v>341</v>
      </c>
      <c r="C231" s="204"/>
      <c r="D231" s="79"/>
      <c r="E231" s="118"/>
      <c r="F231" s="118"/>
      <c r="G231" s="119"/>
      <c r="H231" s="120"/>
      <c r="I231" s="119"/>
      <c r="J231" s="119"/>
      <c r="K231" s="119"/>
      <c r="L231" s="118"/>
    </row>
    <row r="232" spans="1:12">
      <c r="A232" s="118"/>
      <c r="B232" s="204"/>
      <c r="C232" s="204"/>
      <c r="D232" s="79"/>
      <c r="E232" s="118"/>
      <c r="F232" s="118"/>
      <c r="G232" s="119"/>
      <c r="H232" s="120"/>
      <c r="I232" s="119"/>
      <c r="J232" s="119"/>
      <c r="K232" s="119"/>
      <c r="L232" s="118"/>
    </row>
    <row r="233" spans="1:12" ht="15.75">
      <c r="A233" s="47"/>
      <c r="B233" s="48" t="s">
        <v>1302</v>
      </c>
      <c r="C233" s="49"/>
      <c r="D233" s="50"/>
      <c r="E233" s="47"/>
      <c r="F233" s="47"/>
      <c r="G233" s="51"/>
      <c r="H233" s="52"/>
      <c r="I233" s="51"/>
      <c r="J233" s="51"/>
      <c r="K233" s="51"/>
      <c r="L233" s="47"/>
    </row>
    <row r="234" spans="1:12" ht="115.5">
      <c r="A234" s="114" t="s">
        <v>0</v>
      </c>
      <c r="B234" s="114" t="s">
        <v>1</v>
      </c>
      <c r="C234" s="115" t="s">
        <v>2</v>
      </c>
      <c r="D234" s="115" t="s">
        <v>3</v>
      </c>
      <c r="E234" s="114" t="s">
        <v>4</v>
      </c>
      <c r="F234" s="115" t="s">
        <v>5</v>
      </c>
      <c r="G234" s="116" t="s">
        <v>6</v>
      </c>
      <c r="H234" s="117" t="s">
        <v>21</v>
      </c>
      <c r="I234" s="116" t="s">
        <v>8</v>
      </c>
      <c r="J234" s="116" t="s">
        <v>9</v>
      </c>
      <c r="K234" s="116" t="s">
        <v>10</v>
      </c>
      <c r="L234" s="115" t="s">
        <v>11</v>
      </c>
    </row>
    <row r="235" spans="1:12" ht="64.5">
      <c r="A235" s="108" t="s">
        <v>12</v>
      </c>
      <c r="B235" s="65" t="s">
        <v>342</v>
      </c>
      <c r="C235" s="65" t="s">
        <v>343</v>
      </c>
      <c r="D235" s="65" t="s">
        <v>344</v>
      </c>
      <c r="E235" s="108">
        <v>15</v>
      </c>
      <c r="F235" s="108"/>
      <c r="G235" s="89"/>
      <c r="H235" s="109"/>
      <c r="I235" s="89"/>
      <c r="J235" s="89"/>
      <c r="K235" s="89"/>
      <c r="L235" s="108"/>
    </row>
    <row r="236" spans="1:12">
      <c r="A236" s="121"/>
      <c r="B236" s="121"/>
      <c r="C236" s="122"/>
      <c r="D236" s="122"/>
      <c r="E236" s="121"/>
      <c r="F236" s="121"/>
      <c r="G236" s="123"/>
      <c r="H236" s="124"/>
      <c r="I236" s="198" t="s">
        <v>47</v>
      </c>
      <c r="J236" s="89"/>
      <c r="K236" s="89"/>
      <c r="L236" s="121"/>
    </row>
    <row r="237" spans="1:12">
      <c r="A237" s="47"/>
      <c r="B237" s="47"/>
      <c r="C237" s="49"/>
      <c r="D237" s="50"/>
      <c r="E237" s="47"/>
      <c r="F237" s="47"/>
      <c r="G237" s="51"/>
      <c r="H237" s="52"/>
      <c r="I237" s="51"/>
      <c r="J237" s="51"/>
      <c r="K237" s="51"/>
      <c r="L237" s="47"/>
    </row>
    <row r="238" spans="1:12" ht="15.75">
      <c r="A238" s="47"/>
      <c r="B238" s="48" t="s">
        <v>1303</v>
      </c>
      <c r="C238" s="49"/>
      <c r="D238" s="50"/>
      <c r="E238" s="47"/>
      <c r="F238" s="47"/>
      <c r="G238" s="51"/>
      <c r="H238" s="52"/>
      <c r="I238" s="51"/>
      <c r="J238" s="51"/>
      <c r="K238" s="51"/>
      <c r="L238" s="47"/>
    </row>
    <row r="239" spans="1:12" ht="115.5">
      <c r="A239" s="114" t="s">
        <v>0</v>
      </c>
      <c r="B239" s="114" t="s">
        <v>1</v>
      </c>
      <c r="C239" s="115" t="s">
        <v>2</v>
      </c>
      <c r="D239" s="115" t="s">
        <v>3</v>
      </c>
      <c r="E239" s="114" t="s">
        <v>4</v>
      </c>
      <c r="F239" s="115" t="s">
        <v>5</v>
      </c>
      <c r="G239" s="116" t="s">
        <v>6</v>
      </c>
      <c r="H239" s="117" t="s">
        <v>21</v>
      </c>
      <c r="I239" s="116" t="s">
        <v>8</v>
      </c>
      <c r="J239" s="116" t="s">
        <v>9</v>
      </c>
      <c r="K239" s="116" t="s">
        <v>10</v>
      </c>
      <c r="L239" s="115" t="s">
        <v>11</v>
      </c>
    </row>
    <row r="240" spans="1:12" ht="39">
      <c r="A240" s="71" t="s">
        <v>12</v>
      </c>
      <c r="B240" s="60" t="s">
        <v>348</v>
      </c>
      <c r="C240" s="60" t="s">
        <v>291</v>
      </c>
      <c r="D240" s="60" t="s">
        <v>349</v>
      </c>
      <c r="E240" s="71">
        <v>2</v>
      </c>
      <c r="F240" s="71"/>
      <c r="G240" s="72">
        <v>140</v>
      </c>
      <c r="H240" s="73">
        <v>8</v>
      </c>
      <c r="I240" s="89"/>
      <c r="J240" s="89"/>
      <c r="K240" s="89"/>
      <c r="L240" s="71"/>
    </row>
    <row r="241" spans="1:724">
      <c r="A241" s="118"/>
      <c r="B241" s="118"/>
      <c r="C241" s="79"/>
      <c r="D241" s="79"/>
      <c r="E241" s="118"/>
      <c r="F241" s="118"/>
      <c r="G241" s="119"/>
      <c r="H241" s="120"/>
      <c r="I241" s="198" t="s">
        <v>47</v>
      </c>
      <c r="J241" s="72"/>
      <c r="K241" s="72"/>
      <c r="L241" s="118"/>
    </row>
    <row r="242" spans="1:724">
      <c r="A242" s="47"/>
      <c r="B242" s="47"/>
      <c r="C242" s="49"/>
      <c r="D242" s="50"/>
      <c r="E242" s="47"/>
      <c r="F242" s="47"/>
      <c r="G242" s="51"/>
      <c r="H242" s="52"/>
      <c r="I242" s="51"/>
      <c r="J242" s="51"/>
      <c r="K242" s="51"/>
      <c r="L242" s="47"/>
    </row>
    <row r="243" spans="1:724" ht="15.75">
      <c r="A243" s="47"/>
      <c r="B243" s="48" t="s">
        <v>1304</v>
      </c>
      <c r="C243" s="49"/>
      <c r="D243" s="50"/>
      <c r="E243" s="47"/>
      <c r="F243" s="47"/>
      <c r="G243" s="51"/>
      <c r="H243" s="52"/>
      <c r="I243" s="51"/>
      <c r="J243" s="51"/>
      <c r="K243" s="51"/>
      <c r="L243" s="47"/>
    </row>
    <row r="244" spans="1:724" ht="115.5">
      <c r="A244" s="114" t="s">
        <v>0</v>
      </c>
      <c r="B244" s="114" t="s">
        <v>1</v>
      </c>
      <c r="C244" s="115" t="s">
        <v>2</v>
      </c>
      <c r="D244" s="115" t="s">
        <v>3</v>
      </c>
      <c r="E244" s="114" t="s">
        <v>4</v>
      </c>
      <c r="F244" s="115" t="s">
        <v>5</v>
      </c>
      <c r="G244" s="116" t="s">
        <v>6</v>
      </c>
      <c r="H244" s="117" t="s">
        <v>21</v>
      </c>
      <c r="I244" s="116" t="s">
        <v>8</v>
      </c>
      <c r="J244" s="116" t="s">
        <v>9</v>
      </c>
      <c r="K244" s="116" t="s">
        <v>10</v>
      </c>
      <c r="L244" s="115" t="s">
        <v>11</v>
      </c>
    </row>
    <row r="245" spans="1:724" ht="90">
      <c r="A245" s="71" t="s">
        <v>12</v>
      </c>
      <c r="B245" s="60" t="s">
        <v>350</v>
      </c>
      <c r="C245" s="60" t="s">
        <v>351</v>
      </c>
      <c r="D245" s="60" t="s">
        <v>352</v>
      </c>
      <c r="E245" s="71">
        <v>26</v>
      </c>
      <c r="F245" s="71"/>
      <c r="G245" s="72"/>
      <c r="H245" s="73"/>
      <c r="I245" s="89"/>
      <c r="J245" s="89"/>
      <c r="K245" s="89"/>
      <c r="L245" s="60"/>
    </row>
    <row r="246" spans="1:724">
      <c r="A246" s="118"/>
      <c r="B246" s="118"/>
      <c r="C246" s="79"/>
      <c r="D246" s="79"/>
      <c r="E246" s="118"/>
      <c r="F246" s="118"/>
      <c r="G246" s="119"/>
      <c r="H246" s="120"/>
      <c r="I246" s="198" t="s">
        <v>47</v>
      </c>
      <c r="J246" s="72"/>
      <c r="K246" s="72"/>
      <c r="L246" s="118"/>
    </row>
    <row r="247" spans="1:724">
      <c r="A247" s="47"/>
      <c r="B247" s="47"/>
      <c r="C247" s="49"/>
      <c r="D247" s="50"/>
      <c r="E247" s="47"/>
      <c r="F247" s="47"/>
      <c r="G247" s="51"/>
      <c r="H247" s="52"/>
      <c r="I247" s="51"/>
      <c r="J247" s="51"/>
      <c r="K247" s="51"/>
      <c r="L247" s="47"/>
    </row>
    <row r="248" spans="1:724" ht="15.75">
      <c r="A248" s="47"/>
      <c r="B248" s="48" t="s">
        <v>1305</v>
      </c>
      <c r="C248" s="49"/>
      <c r="D248" s="50"/>
      <c r="E248" s="47"/>
      <c r="F248" s="47"/>
      <c r="G248" s="51"/>
      <c r="H248" s="52"/>
      <c r="I248" s="51"/>
      <c r="J248" s="51"/>
      <c r="K248" s="51"/>
      <c r="L248" s="47"/>
    </row>
    <row r="249" spans="1:724" ht="115.5">
      <c r="A249" s="114" t="s">
        <v>0</v>
      </c>
      <c r="B249" s="114" t="s">
        <v>1</v>
      </c>
      <c r="C249" s="115" t="s">
        <v>2</v>
      </c>
      <c r="D249" s="115" t="s">
        <v>3</v>
      </c>
      <c r="E249" s="115" t="s">
        <v>4</v>
      </c>
      <c r="F249" s="115" t="s">
        <v>5</v>
      </c>
      <c r="G249" s="116" t="s">
        <v>6</v>
      </c>
      <c r="H249" s="117" t="s">
        <v>21</v>
      </c>
      <c r="I249" s="116" t="s">
        <v>8</v>
      </c>
      <c r="J249" s="116" t="s">
        <v>9</v>
      </c>
      <c r="K249" s="116" t="s">
        <v>10</v>
      </c>
      <c r="L249" s="115" t="s">
        <v>11</v>
      </c>
      <c r="M249" s="5"/>
    </row>
    <row r="250" spans="1:724" ht="39">
      <c r="A250" s="71" t="s">
        <v>12</v>
      </c>
      <c r="B250" s="60" t="s">
        <v>356</v>
      </c>
      <c r="C250" s="60" t="s">
        <v>357</v>
      </c>
      <c r="D250" s="60" t="s">
        <v>359</v>
      </c>
      <c r="E250" s="71">
        <v>750</v>
      </c>
      <c r="F250" s="71"/>
      <c r="G250" s="72"/>
      <c r="H250" s="73"/>
      <c r="I250" s="72"/>
      <c r="J250" s="72"/>
      <c r="K250" s="72"/>
      <c r="L250" s="71"/>
    </row>
    <row r="251" spans="1:724" ht="39">
      <c r="A251" s="71" t="s">
        <v>16</v>
      </c>
      <c r="B251" s="60" t="s">
        <v>356</v>
      </c>
      <c r="C251" s="60" t="s">
        <v>357</v>
      </c>
      <c r="D251" s="60" t="s">
        <v>358</v>
      </c>
      <c r="E251" s="71">
        <v>600</v>
      </c>
      <c r="F251" s="71"/>
      <c r="G251" s="72"/>
      <c r="H251" s="73"/>
      <c r="I251" s="72"/>
      <c r="J251" s="72"/>
      <c r="K251" s="72"/>
      <c r="L251" s="71"/>
    </row>
    <row r="252" spans="1:724">
      <c r="A252" s="47"/>
      <c r="B252" s="47"/>
      <c r="C252" s="49"/>
      <c r="D252" s="50"/>
      <c r="E252" s="47"/>
      <c r="F252" s="47"/>
      <c r="G252" s="51"/>
      <c r="H252" s="52"/>
      <c r="I252" s="198" t="s">
        <v>47</v>
      </c>
      <c r="J252" s="76"/>
      <c r="K252" s="76"/>
      <c r="L252" s="47"/>
    </row>
    <row r="253" spans="1:724">
      <c r="A253" s="47"/>
      <c r="B253" s="47"/>
      <c r="C253" s="49"/>
      <c r="D253" s="50"/>
      <c r="E253" s="47"/>
      <c r="F253" s="47"/>
      <c r="G253" s="51"/>
      <c r="H253" s="52"/>
      <c r="I253" s="51"/>
      <c r="J253" s="125"/>
      <c r="K253" s="125"/>
      <c r="L253" s="47"/>
    </row>
    <row r="254" spans="1:724" ht="15.75">
      <c r="A254" s="47"/>
      <c r="B254" s="48" t="s">
        <v>1306</v>
      </c>
      <c r="C254" s="49"/>
      <c r="D254" s="50"/>
      <c r="E254" s="47"/>
      <c r="F254" s="47"/>
      <c r="G254" s="51"/>
      <c r="H254" s="52"/>
      <c r="I254" s="51"/>
      <c r="J254" s="51"/>
      <c r="K254" s="51"/>
      <c r="L254" s="47"/>
      <c r="M254" s="21"/>
    </row>
    <row r="255" spans="1:724" ht="115.5">
      <c r="A255" s="114" t="s">
        <v>0</v>
      </c>
      <c r="B255" s="114" t="s">
        <v>1</v>
      </c>
      <c r="C255" s="115" t="s">
        <v>2</v>
      </c>
      <c r="D255" s="115" t="s">
        <v>3</v>
      </c>
      <c r="E255" s="115" t="s">
        <v>360</v>
      </c>
      <c r="F255" s="115" t="s">
        <v>5</v>
      </c>
      <c r="G255" s="116" t="s">
        <v>6</v>
      </c>
      <c r="H255" s="117" t="s">
        <v>21</v>
      </c>
      <c r="I255" s="116" t="s">
        <v>8</v>
      </c>
      <c r="J255" s="116" t="s">
        <v>9</v>
      </c>
      <c r="K255" s="116" t="s">
        <v>10</v>
      </c>
      <c r="L255" s="115" t="s">
        <v>11</v>
      </c>
    </row>
    <row r="256" spans="1:724" ht="64.5">
      <c r="A256" s="71" t="s">
        <v>361</v>
      </c>
      <c r="B256" s="60" t="s">
        <v>364</v>
      </c>
      <c r="C256" s="60" t="s">
        <v>362</v>
      </c>
      <c r="D256" s="60" t="s">
        <v>363</v>
      </c>
      <c r="E256" s="71">
        <v>30</v>
      </c>
      <c r="F256" s="71"/>
      <c r="G256" s="72"/>
      <c r="H256" s="73"/>
      <c r="I256" s="72"/>
      <c r="J256" s="72"/>
      <c r="K256" s="72"/>
      <c r="L256" s="7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  <c r="SO256" s="21"/>
      <c r="SP256" s="21"/>
      <c r="SQ256" s="21"/>
      <c r="SR256" s="21"/>
      <c r="SS256" s="21"/>
      <c r="ST256" s="21"/>
      <c r="SU256" s="21"/>
      <c r="SV256" s="21"/>
      <c r="SW256" s="21"/>
      <c r="SX256" s="21"/>
      <c r="SY256" s="21"/>
      <c r="SZ256" s="21"/>
      <c r="TA256" s="21"/>
      <c r="TB256" s="21"/>
      <c r="TC256" s="21"/>
      <c r="TD256" s="21"/>
      <c r="TE256" s="21"/>
      <c r="TF256" s="21"/>
      <c r="TG256" s="21"/>
      <c r="TH256" s="21"/>
      <c r="TI256" s="21"/>
      <c r="TJ256" s="21"/>
      <c r="TK256" s="21"/>
      <c r="TL256" s="21"/>
      <c r="TM256" s="21"/>
      <c r="TN256" s="21"/>
      <c r="TO256" s="21"/>
      <c r="TP256" s="21"/>
      <c r="TQ256" s="21"/>
      <c r="TR256" s="21"/>
      <c r="TS256" s="21"/>
      <c r="TT256" s="21"/>
      <c r="TU256" s="21"/>
      <c r="TV256" s="21"/>
      <c r="TW256" s="21"/>
      <c r="TX256" s="21"/>
      <c r="TY256" s="21"/>
      <c r="TZ256" s="21"/>
      <c r="UA256" s="21"/>
      <c r="UB256" s="21"/>
      <c r="UC256" s="21"/>
      <c r="UD256" s="21"/>
      <c r="UE256" s="21"/>
      <c r="UF256" s="21"/>
      <c r="UG256" s="21"/>
      <c r="UH256" s="21"/>
      <c r="UI256" s="21"/>
      <c r="UJ256" s="21"/>
      <c r="UK256" s="21"/>
      <c r="UL256" s="21"/>
      <c r="UM256" s="21"/>
      <c r="UN256" s="21"/>
      <c r="UO256" s="21"/>
      <c r="UP256" s="21"/>
      <c r="UQ256" s="21"/>
      <c r="UR256" s="21"/>
      <c r="US256" s="21"/>
      <c r="UT256" s="21"/>
      <c r="UU256" s="21"/>
      <c r="UV256" s="21"/>
      <c r="UW256" s="21"/>
      <c r="UX256" s="21"/>
      <c r="UY256" s="21"/>
      <c r="UZ256" s="21"/>
      <c r="VA256" s="21"/>
      <c r="VB256" s="21"/>
      <c r="VC256" s="21"/>
      <c r="VD256" s="21"/>
      <c r="VE256" s="21"/>
      <c r="VF256" s="21"/>
      <c r="VG256" s="21"/>
      <c r="VH256" s="21"/>
      <c r="VI256" s="21"/>
      <c r="VJ256" s="21"/>
      <c r="VK256" s="21"/>
      <c r="VL256" s="21"/>
      <c r="VM256" s="21"/>
      <c r="VN256" s="21"/>
      <c r="VO256" s="21"/>
      <c r="VP256" s="21"/>
      <c r="VQ256" s="21"/>
      <c r="VR256" s="21"/>
      <c r="VS256" s="21"/>
      <c r="VT256" s="21"/>
      <c r="VU256" s="21"/>
      <c r="VV256" s="21"/>
      <c r="VW256" s="21"/>
      <c r="VX256" s="21"/>
      <c r="VY256" s="21"/>
      <c r="VZ256" s="21"/>
      <c r="WA256" s="21"/>
      <c r="WB256" s="21"/>
      <c r="WC256" s="21"/>
      <c r="WD256" s="21"/>
      <c r="WE256" s="21"/>
      <c r="WF256" s="21"/>
      <c r="WG256" s="21"/>
      <c r="WH256" s="21"/>
      <c r="WI256" s="21"/>
      <c r="WJ256" s="21"/>
      <c r="WK256" s="21"/>
      <c r="WL256" s="21"/>
      <c r="WM256" s="21"/>
      <c r="WN256" s="21"/>
      <c r="WO256" s="21"/>
      <c r="WP256" s="21"/>
      <c r="WQ256" s="21"/>
      <c r="WR256" s="21"/>
      <c r="WS256" s="21"/>
      <c r="WT256" s="21"/>
      <c r="WU256" s="21"/>
      <c r="WV256" s="21"/>
      <c r="WW256" s="21"/>
      <c r="WX256" s="21"/>
      <c r="WY256" s="21"/>
      <c r="WZ256" s="21"/>
      <c r="XA256" s="21"/>
      <c r="XB256" s="21"/>
      <c r="XC256" s="21"/>
      <c r="XD256" s="21"/>
      <c r="XE256" s="21"/>
      <c r="XF256" s="21"/>
      <c r="XG256" s="21"/>
      <c r="XH256" s="21"/>
      <c r="XI256" s="21"/>
      <c r="XJ256" s="21"/>
      <c r="XK256" s="21"/>
      <c r="XL256" s="21"/>
      <c r="XM256" s="21"/>
      <c r="XN256" s="21"/>
      <c r="XO256" s="21"/>
      <c r="XP256" s="21"/>
      <c r="XQ256" s="21"/>
      <c r="XR256" s="21"/>
      <c r="XS256" s="21"/>
      <c r="XT256" s="21"/>
      <c r="XU256" s="21"/>
      <c r="XV256" s="21"/>
      <c r="XW256" s="21"/>
      <c r="XX256" s="21"/>
      <c r="XY256" s="21"/>
      <c r="XZ256" s="21"/>
      <c r="YA256" s="21"/>
      <c r="YB256" s="21"/>
      <c r="YC256" s="21"/>
      <c r="YD256" s="21"/>
      <c r="YE256" s="21"/>
      <c r="YF256" s="21"/>
      <c r="YG256" s="21"/>
      <c r="YH256" s="21"/>
      <c r="YI256" s="21"/>
      <c r="YJ256" s="21"/>
      <c r="YK256" s="21"/>
      <c r="YL256" s="21"/>
      <c r="YM256" s="21"/>
      <c r="YN256" s="21"/>
      <c r="YO256" s="21"/>
      <c r="YP256" s="21"/>
      <c r="YQ256" s="21"/>
      <c r="YR256" s="21"/>
      <c r="YS256" s="21"/>
      <c r="YT256" s="21"/>
      <c r="YU256" s="21"/>
      <c r="YV256" s="21"/>
      <c r="YW256" s="21"/>
      <c r="YX256" s="21"/>
      <c r="YY256" s="21"/>
      <c r="YZ256" s="21"/>
      <c r="ZA256" s="21"/>
      <c r="ZB256" s="21"/>
      <c r="ZC256" s="21"/>
      <c r="ZD256" s="21"/>
      <c r="ZE256" s="21"/>
      <c r="ZF256" s="21"/>
      <c r="ZG256" s="21"/>
      <c r="ZH256" s="21"/>
      <c r="ZI256" s="21"/>
      <c r="ZJ256" s="21"/>
      <c r="ZK256" s="21"/>
      <c r="ZL256" s="21"/>
      <c r="ZM256" s="21"/>
      <c r="ZN256" s="21"/>
      <c r="ZO256" s="21"/>
      <c r="ZP256" s="21"/>
      <c r="ZQ256" s="21"/>
      <c r="ZR256" s="21"/>
      <c r="ZS256" s="21"/>
      <c r="ZT256" s="21"/>
      <c r="ZU256" s="21"/>
      <c r="ZV256" s="21"/>
      <c r="ZW256" s="21"/>
      <c r="ZX256" s="21"/>
      <c r="ZY256" s="21"/>
      <c r="ZZ256" s="21"/>
      <c r="AAA256" s="21"/>
      <c r="AAB256" s="21"/>
      <c r="AAC256" s="21"/>
      <c r="AAD256" s="21"/>
      <c r="AAE256" s="21"/>
      <c r="AAF256" s="21"/>
      <c r="AAG256" s="21"/>
      <c r="AAH256" s="21"/>
      <c r="AAI256" s="21"/>
      <c r="AAJ256" s="21"/>
      <c r="AAK256" s="21"/>
      <c r="AAL256" s="21"/>
      <c r="AAM256" s="21"/>
      <c r="AAN256" s="21"/>
      <c r="AAO256" s="21"/>
      <c r="AAP256" s="21"/>
      <c r="AAQ256" s="21"/>
      <c r="AAR256" s="21"/>
      <c r="AAS256" s="21"/>
      <c r="AAT256" s="21"/>
      <c r="AAU256" s="21"/>
      <c r="AAV256" s="21"/>
    </row>
    <row r="257" spans="1:724">
      <c r="A257" s="118"/>
      <c r="B257" s="118"/>
      <c r="C257" s="79"/>
      <c r="D257" s="79"/>
      <c r="E257" s="118"/>
      <c r="F257" s="118"/>
      <c r="G257" s="119"/>
      <c r="H257" s="120"/>
      <c r="I257" s="198" t="s">
        <v>47</v>
      </c>
      <c r="J257" s="72"/>
      <c r="K257" s="72"/>
      <c r="L257" s="118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  <c r="SO257" s="21"/>
      <c r="SP257" s="21"/>
      <c r="SQ257" s="21"/>
      <c r="SR257" s="21"/>
      <c r="SS257" s="21"/>
      <c r="ST257" s="21"/>
      <c r="SU257" s="21"/>
      <c r="SV257" s="21"/>
      <c r="SW257" s="21"/>
      <c r="SX257" s="21"/>
      <c r="SY257" s="21"/>
      <c r="SZ257" s="21"/>
      <c r="TA257" s="21"/>
      <c r="TB257" s="21"/>
      <c r="TC257" s="21"/>
      <c r="TD257" s="21"/>
      <c r="TE257" s="21"/>
      <c r="TF257" s="21"/>
      <c r="TG257" s="21"/>
      <c r="TH257" s="21"/>
      <c r="TI257" s="21"/>
      <c r="TJ257" s="21"/>
      <c r="TK257" s="21"/>
      <c r="TL257" s="21"/>
      <c r="TM257" s="21"/>
      <c r="TN257" s="21"/>
      <c r="TO257" s="21"/>
      <c r="TP257" s="21"/>
      <c r="TQ257" s="21"/>
      <c r="TR257" s="21"/>
      <c r="TS257" s="21"/>
      <c r="TT257" s="21"/>
      <c r="TU257" s="21"/>
      <c r="TV257" s="21"/>
      <c r="TW257" s="21"/>
      <c r="TX257" s="21"/>
      <c r="TY257" s="21"/>
      <c r="TZ257" s="21"/>
      <c r="UA257" s="21"/>
      <c r="UB257" s="21"/>
      <c r="UC257" s="21"/>
      <c r="UD257" s="21"/>
      <c r="UE257" s="21"/>
      <c r="UF257" s="21"/>
      <c r="UG257" s="21"/>
      <c r="UH257" s="21"/>
      <c r="UI257" s="21"/>
      <c r="UJ257" s="21"/>
      <c r="UK257" s="21"/>
      <c r="UL257" s="21"/>
      <c r="UM257" s="21"/>
      <c r="UN257" s="21"/>
      <c r="UO257" s="21"/>
      <c r="UP257" s="21"/>
      <c r="UQ257" s="21"/>
      <c r="UR257" s="21"/>
      <c r="US257" s="21"/>
      <c r="UT257" s="21"/>
      <c r="UU257" s="21"/>
      <c r="UV257" s="21"/>
      <c r="UW257" s="21"/>
      <c r="UX257" s="21"/>
      <c r="UY257" s="21"/>
      <c r="UZ257" s="21"/>
      <c r="VA257" s="21"/>
      <c r="VB257" s="21"/>
      <c r="VC257" s="21"/>
      <c r="VD257" s="21"/>
      <c r="VE257" s="21"/>
      <c r="VF257" s="21"/>
      <c r="VG257" s="21"/>
      <c r="VH257" s="21"/>
      <c r="VI257" s="21"/>
      <c r="VJ257" s="21"/>
      <c r="VK257" s="21"/>
      <c r="VL257" s="21"/>
      <c r="VM257" s="21"/>
      <c r="VN257" s="21"/>
      <c r="VO257" s="21"/>
      <c r="VP257" s="21"/>
      <c r="VQ257" s="21"/>
      <c r="VR257" s="21"/>
      <c r="VS257" s="21"/>
      <c r="VT257" s="21"/>
      <c r="VU257" s="21"/>
      <c r="VV257" s="21"/>
      <c r="VW257" s="21"/>
      <c r="VX257" s="21"/>
      <c r="VY257" s="21"/>
      <c r="VZ257" s="21"/>
      <c r="WA257" s="21"/>
      <c r="WB257" s="21"/>
      <c r="WC257" s="21"/>
      <c r="WD257" s="21"/>
      <c r="WE257" s="21"/>
      <c r="WF257" s="21"/>
      <c r="WG257" s="21"/>
      <c r="WH257" s="21"/>
      <c r="WI257" s="21"/>
      <c r="WJ257" s="21"/>
      <c r="WK257" s="21"/>
      <c r="WL257" s="21"/>
      <c r="WM257" s="21"/>
      <c r="WN257" s="21"/>
      <c r="WO257" s="21"/>
      <c r="WP257" s="21"/>
      <c r="WQ257" s="21"/>
      <c r="WR257" s="21"/>
      <c r="WS257" s="21"/>
      <c r="WT257" s="21"/>
      <c r="WU257" s="21"/>
      <c r="WV257" s="21"/>
      <c r="WW257" s="21"/>
      <c r="WX257" s="21"/>
      <c r="WY257" s="21"/>
      <c r="WZ257" s="21"/>
      <c r="XA257" s="21"/>
      <c r="XB257" s="21"/>
      <c r="XC257" s="21"/>
      <c r="XD257" s="21"/>
      <c r="XE257" s="21"/>
      <c r="XF257" s="21"/>
      <c r="XG257" s="21"/>
      <c r="XH257" s="21"/>
      <c r="XI257" s="21"/>
      <c r="XJ257" s="21"/>
      <c r="XK257" s="21"/>
      <c r="XL257" s="21"/>
      <c r="XM257" s="21"/>
      <c r="XN257" s="21"/>
      <c r="XO257" s="21"/>
      <c r="XP257" s="21"/>
      <c r="XQ257" s="21"/>
      <c r="XR257" s="21"/>
      <c r="XS257" s="21"/>
      <c r="XT257" s="21"/>
      <c r="XU257" s="21"/>
      <c r="XV257" s="21"/>
      <c r="XW257" s="21"/>
      <c r="XX257" s="21"/>
      <c r="XY257" s="21"/>
      <c r="XZ257" s="21"/>
      <c r="YA257" s="21"/>
      <c r="YB257" s="21"/>
      <c r="YC257" s="21"/>
      <c r="YD257" s="21"/>
      <c r="YE257" s="21"/>
      <c r="YF257" s="21"/>
      <c r="YG257" s="21"/>
      <c r="YH257" s="21"/>
      <c r="YI257" s="21"/>
      <c r="YJ257" s="21"/>
      <c r="YK257" s="21"/>
      <c r="YL257" s="21"/>
      <c r="YM257" s="21"/>
      <c r="YN257" s="21"/>
      <c r="YO257" s="21"/>
      <c r="YP257" s="21"/>
      <c r="YQ257" s="21"/>
      <c r="YR257" s="21"/>
      <c r="YS257" s="21"/>
      <c r="YT257" s="21"/>
      <c r="YU257" s="21"/>
      <c r="YV257" s="21"/>
      <c r="YW257" s="21"/>
      <c r="YX257" s="21"/>
      <c r="YY257" s="21"/>
      <c r="YZ257" s="21"/>
      <c r="ZA257" s="21"/>
      <c r="ZB257" s="21"/>
      <c r="ZC257" s="21"/>
      <c r="ZD257" s="21"/>
      <c r="ZE257" s="21"/>
      <c r="ZF257" s="21"/>
      <c r="ZG257" s="21"/>
      <c r="ZH257" s="21"/>
      <c r="ZI257" s="21"/>
      <c r="ZJ257" s="21"/>
      <c r="ZK257" s="21"/>
      <c r="ZL257" s="21"/>
      <c r="ZM257" s="21"/>
      <c r="ZN257" s="21"/>
      <c r="ZO257" s="21"/>
      <c r="ZP257" s="21"/>
      <c r="ZQ257" s="21"/>
      <c r="ZR257" s="21"/>
      <c r="ZS257" s="21"/>
      <c r="ZT257" s="21"/>
      <c r="ZU257" s="21"/>
      <c r="ZV257" s="21"/>
      <c r="ZW257" s="21"/>
      <c r="ZX257" s="21"/>
      <c r="ZY257" s="21"/>
      <c r="ZZ257" s="21"/>
      <c r="AAA257" s="21"/>
      <c r="AAB257" s="21"/>
      <c r="AAC257" s="21"/>
      <c r="AAD257" s="21"/>
      <c r="AAE257" s="21"/>
      <c r="AAF257" s="21"/>
      <c r="AAG257" s="21"/>
      <c r="AAH257" s="21"/>
      <c r="AAI257" s="21"/>
      <c r="AAJ257" s="21"/>
      <c r="AAK257" s="21"/>
      <c r="AAL257" s="21"/>
      <c r="AAM257" s="21"/>
      <c r="AAN257" s="21"/>
      <c r="AAO257" s="21"/>
      <c r="AAP257" s="21"/>
      <c r="AAQ257" s="21"/>
      <c r="AAR257" s="21"/>
      <c r="AAS257" s="21"/>
      <c r="AAT257" s="21"/>
      <c r="AAU257" s="21"/>
      <c r="AAV257" s="21"/>
    </row>
    <row r="258" spans="1:724" ht="41.25" customHeight="1">
      <c r="A258" s="118"/>
      <c r="B258" s="118"/>
      <c r="C258" s="79"/>
      <c r="D258" s="79"/>
      <c r="E258" s="118"/>
      <c r="F258" s="118"/>
      <c r="G258" s="119"/>
      <c r="H258" s="120"/>
      <c r="I258" s="119"/>
      <c r="J258" s="119"/>
      <c r="K258" s="119"/>
      <c r="L258" s="118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  <c r="SO258" s="21"/>
      <c r="SP258" s="21"/>
      <c r="SQ258" s="21"/>
      <c r="SR258" s="21"/>
      <c r="SS258" s="21"/>
      <c r="ST258" s="21"/>
      <c r="SU258" s="21"/>
      <c r="SV258" s="21"/>
      <c r="SW258" s="21"/>
      <c r="SX258" s="21"/>
      <c r="SY258" s="21"/>
      <c r="SZ258" s="21"/>
      <c r="TA258" s="21"/>
      <c r="TB258" s="21"/>
      <c r="TC258" s="21"/>
      <c r="TD258" s="21"/>
      <c r="TE258" s="21"/>
      <c r="TF258" s="21"/>
      <c r="TG258" s="21"/>
      <c r="TH258" s="21"/>
      <c r="TI258" s="21"/>
      <c r="TJ258" s="21"/>
      <c r="TK258" s="21"/>
      <c r="TL258" s="21"/>
      <c r="TM258" s="21"/>
      <c r="TN258" s="21"/>
      <c r="TO258" s="21"/>
      <c r="TP258" s="21"/>
      <c r="TQ258" s="21"/>
      <c r="TR258" s="21"/>
      <c r="TS258" s="21"/>
      <c r="TT258" s="21"/>
      <c r="TU258" s="21"/>
      <c r="TV258" s="21"/>
      <c r="TW258" s="21"/>
      <c r="TX258" s="21"/>
      <c r="TY258" s="21"/>
      <c r="TZ258" s="21"/>
      <c r="UA258" s="21"/>
      <c r="UB258" s="21"/>
      <c r="UC258" s="21"/>
      <c r="UD258" s="21"/>
      <c r="UE258" s="21"/>
      <c r="UF258" s="21"/>
      <c r="UG258" s="21"/>
      <c r="UH258" s="21"/>
      <c r="UI258" s="21"/>
      <c r="UJ258" s="21"/>
      <c r="UK258" s="21"/>
      <c r="UL258" s="21"/>
      <c r="UM258" s="21"/>
      <c r="UN258" s="21"/>
      <c r="UO258" s="21"/>
      <c r="UP258" s="21"/>
      <c r="UQ258" s="21"/>
      <c r="UR258" s="21"/>
      <c r="US258" s="21"/>
      <c r="UT258" s="21"/>
      <c r="UU258" s="21"/>
      <c r="UV258" s="21"/>
      <c r="UW258" s="21"/>
      <c r="UX258" s="21"/>
      <c r="UY258" s="21"/>
      <c r="UZ258" s="21"/>
      <c r="VA258" s="21"/>
      <c r="VB258" s="21"/>
      <c r="VC258" s="21"/>
      <c r="VD258" s="21"/>
      <c r="VE258" s="21"/>
      <c r="VF258" s="21"/>
      <c r="VG258" s="21"/>
      <c r="VH258" s="21"/>
      <c r="VI258" s="21"/>
      <c r="VJ258" s="21"/>
      <c r="VK258" s="21"/>
      <c r="VL258" s="21"/>
      <c r="VM258" s="21"/>
      <c r="VN258" s="21"/>
      <c r="VO258" s="21"/>
      <c r="VP258" s="21"/>
      <c r="VQ258" s="21"/>
      <c r="VR258" s="21"/>
      <c r="VS258" s="21"/>
      <c r="VT258" s="21"/>
      <c r="VU258" s="21"/>
      <c r="VV258" s="21"/>
      <c r="VW258" s="21"/>
      <c r="VX258" s="21"/>
      <c r="VY258" s="21"/>
      <c r="VZ258" s="21"/>
      <c r="WA258" s="21"/>
      <c r="WB258" s="21"/>
      <c r="WC258" s="21"/>
      <c r="WD258" s="21"/>
      <c r="WE258" s="21"/>
      <c r="WF258" s="21"/>
      <c r="WG258" s="21"/>
      <c r="WH258" s="21"/>
      <c r="WI258" s="21"/>
      <c r="WJ258" s="21"/>
      <c r="WK258" s="21"/>
      <c r="WL258" s="21"/>
      <c r="WM258" s="21"/>
      <c r="WN258" s="21"/>
      <c r="WO258" s="21"/>
      <c r="WP258" s="21"/>
      <c r="WQ258" s="21"/>
      <c r="WR258" s="21"/>
      <c r="WS258" s="21"/>
      <c r="WT258" s="21"/>
      <c r="WU258" s="21"/>
      <c r="WV258" s="21"/>
      <c r="WW258" s="21"/>
      <c r="WX258" s="21"/>
      <c r="WY258" s="21"/>
      <c r="WZ258" s="21"/>
      <c r="XA258" s="21"/>
      <c r="XB258" s="21"/>
      <c r="XC258" s="21"/>
      <c r="XD258" s="21"/>
      <c r="XE258" s="21"/>
      <c r="XF258" s="21"/>
      <c r="XG258" s="21"/>
      <c r="XH258" s="21"/>
      <c r="XI258" s="21"/>
      <c r="XJ258" s="21"/>
      <c r="XK258" s="21"/>
      <c r="XL258" s="21"/>
      <c r="XM258" s="21"/>
      <c r="XN258" s="21"/>
      <c r="XO258" s="21"/>
      <c r="XP258" s="21"/>
      <c r="XQ258" s="21"/>
      <c r="XR258" s="21"/>
      <c r="XS258" s="21"/>
      <c r="XT258" s="21"/>
      <c r="XU258" s="21"/>
      <c r="XV258" s="21"/>
      <c r="XW258" s="21"/>
      <c r="XX258" s="21"/>
      <c r="XY258" s="21"/>
      <c r="XZ258" s="21"/>
      <c r="YA258" s="21"/>
      <c r="YB258" s="21"/>
      <c r="YC258" s="21"/>
      <c r="YD258" s="21"/>
      <c r="YE258" s="21"/>
      <c r="YF258" s="21"/>
      <c r="YG258" s="21"/>
      <c r="YH258" s="21"/>
      <c r="YI258" s="21"/>
      <c r="YJ258" s="21"/>
      <c r="YK258" s="21"/>
      <c r="YL258" s="21"/>
      <c r="YM258" s="21"/>
      <c r="YN258" s="21"/>
      <c r="YO258" s="21"/>
      <c r="YP258" s="21"/>
      <c r="YQ258" s="21"/>
      <c r="YR258" s="21"/>
      <c r="YS258" s="21"/>
      <c r="YT258" s="21"/>
      <c r="YU258" s="21"/>
      <c r="YV258" s="21"/>
      <c r="YW258" s="21"/>
      <c r="YX258" s="21"/>
      <c r="YY258" s="21"/>
      <c r="YZ258" s="21"/>
      <c r="ZA258" s="21"/>
      <c r="ZB258" s="21"/>
      <c r="ZC258" s="21"/>
      <c r="ZD258" s="21"/>
      <c r="ZE258" s="21"/>
      <c r="ZF258" s="21"/>
      <c r="ZG258" s="21"/>
      <c r="ZH258" s="21"/>
      <c r="ZI258" s="21"/>
      <c r="ZJ258" s="21"/>
      <c r="ZK258" s="21"/>
      <c r="ZL258" s="21"/>
      <c r="ZM258" s="21"/>
      <c r="ZN258" s="21"/>
      <c r="ZO258" s="21"/>
      <c r="ZP258" s="21"/>
      <c r="ZQ258" s="21"/>
      <c r="ZR258" s="21"/>
      <c r="ZS258" s="21"/>
      <c r="ZT258" s="21"/>
      <c r="ZU258" s="21"/>
      <c r="ZV258" s="21"/>
      <c r="ZW258" s="21"/>
      <c r="ZX258" s="21"/>
      <c r="ZY258" s="21"/>
      <c r="ZZ258" s="21"/>
      <c r="AAA258" s="21"/>
      <c r="AAB258" s="21"/>
      <c r="AAC258" s="21"/>
      <c r="AAD258" s="21"/>
      <c r="AAE258" s="21"/>
      <c r="AAF258" s="21"/>
      <c r="AAG258" s="21"/>
      <c r="AAH258" s="21"/>
      <c r="AAI258" s="21"/>
      <c r="AAJ258" s="21"/>
      <c r="AAK258" s="21"/>
      <c r="AAL258" s="21"/>
      <c r="AAM258" s="21"/>
      <c r="AAN258" s="21"/>
      <c r="AAO258" s="21"/>
      <c r="AAP258" s="21"/>
      <c r="AAQ258" s="21"/>
      <c r="AAR258" s="21"/>
      <c r="AAS258" s="21"/>
      <c r="AAT258" s="21"/>
      <c r="AAU258" s="21"/>
      <c r="AAV258" s="21"/>
    </row>
    <row r="259" spans="1:724" ht="15.75">
      <c r="A259" s="118"/>
      <c r="B259" s="88" t="s">
        <v>1307</v>
      </c>
      <c r="C259" s="79"/>
      <c r="D259" s="79"/>
      <c r="E259" s="118"/>
      <c r="F259" s="118"/>
      <c r="G259" s="119"/>
      <c r="H259" s="120"/>
      <c r="I259" s="119"/>
      <c r="J259" s="119"/>
      <c r="K259" s="119"/>
      <c r="L259" s="118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  <c r="IW259" s="21"/>
      <c r="IX259" s="21"/>
      <c r="IY259" s="21"/>
      <c r="IZ259" s="21"/>
      <c r="JA259" s="21"/>
      <c r="JB259" s="21"/>
      <c r="JC259" s="21"/>
      <c r="JD259" s="21"/>
      <c r="JE259" s="21"/>
      <c r="JF259" s="21"/>
      <c r="JG259" s="21"/>
      <c r="JH259" s="21"/>
      <c r="JI259" s="21"/>
      <c r="JJ259" s="21"/>
      <c r="JK259" s="21"/>
      <c r="JL259" s="21"/>
      <c r="JM259" s="21"/>
      <c r="JN259" s="21"/>
      <c r="JO259" s="21"/>
      <c r="JP259" s="21"/>
      <c r="JQ259" s="21"/>
      <c r="JR259" s="21"/>
      <c r="JS259" s="21"/>
      <c r="JT259" s="21"/>
      <c r="JU259" s="21"/>
      <c r="JV259" s="21"/>
      <c r="JW259" s="21"/>
      <c r="JX259" s="21"/>
      <c r="JY259" s="21"/>
      <c r="JZ259" s="21"/>
      <c r="KA259" s="21"/>
      <c r="KB259" s="21"/>
      <c r="KC259" s="21"/>
      <c r="KD259" s="21"/>
      <c r="KE259" s="21"/>
      <c r="KF259" s="21"/>
      <c r="KG259" s="21"/>
      <c r="KH259" s="21"/>
      <c r="KI259" s="21"/>
      <c r="KJ259" s="21"/>
      <c r="KK259" s="21"/>
      <c r="KL259" s="21"/>
      <c r="KM259" s="21"/>
      <c r="KN259" s="21"/>
      <c r="KO259" s="21"/>
      <c r="KP259" s="21"/>
      <c r="KQ259" s="21"/>
      <c r="KR259" s="21"/>
      <c r="KS259" s="21"/>
      <c r="KT259" s="21"/>
      <c r="KU259" s="21"/>
      <c r="KV259" s="21"/>
      <c r="KW259" s="21"/>
      <c r="KX259" s="21"/>
      <c r="KY259" s="21"/>
      <c r="KZ259" s="21"/>
      <c r="LA259" s="21"/>
      <c r="LB259" s="21"/>
      <c r="LC259" s="21"/>
      <c r="LD259" s="21"/>
      <c r="LE259" s="21"/>
      <c r="LF259" s="21"/>
      <c r="LG259" s="21"/>
      <c r="LH259" s="21"/>
      <c r="LI259" s="21"/>
      <c r="LJ259" s="21"/>
      <c r="LK259" s="21"/>
      <c r="LL259" s="21"/>
      <c r="LM259" s="21"/>
      <c r="LN259" s="21"/>
      <c r="LO259" s="21"/>
      <c r="LP259" s="21"/>
      <c r="LQ259" s="21"/>
      <c r="LR259" s="21"/>
      <c r="LS259" s="21"/>
      <c r="LT259" s="21"/>
      <c r="LU259" s="21"/>
      <c r="LV259" s="21"/>
      <c r="LW259" s="21"/>
      <c r="LX259" s="21"/>
      <c r="LY259" s="21"/>
      <c r="LZ259" s="21"/>
      <c r="MA259" s="21"/>
      <c r="MB259" s="21"/>
      <c r="MC259" s="21"/>
      <c r="MD259" s="21"/>
      <c r="ME259" s="21"/>
      <c r="MF259" s="21"/>
      <c r="MG259" s="21"/>
      <c r="MH259" s="21"/>
      <c r="MI259" s="21"/>
      <c r="MJ259" s="21"/>
      <c r="MK259" s="21"/>
      <c r="ML259" s="21"/>
      <c r="MM259" s="21"/>
      <c r="MN259" s="21"/>
      <c r="MO259" s="21"/>
      <c r="MP259" s="21"/>
      <c r="MQ259" s="21"/>
      <c r="MR259" s="21"/>
      <c r="MS259" s="21"/>
      <c r="MT259" s="21"/>
      <c r="MU259" s="21"/>
      <c r="MV259" s="21"/>
      <c r="MW259" s="21"/>
      <c r="MX259" s="21"/>
      <c r="MY259" s="21"/>
      <c r="MZ259" s="21"/>
      <c r="NA259" s="21"/>
      <c r="NB259" s="21"/>
      <c r="NC259" s="21"/>
      <c r="ND259" s="21"/>
      <c r="NE259" s="21"/>
      <c r="NF259" s="21"/>
      <c r="NG259" s="21"/>
      <c r="NH259" s="21"/>
      <c r="NI259" s="21"/>
      <c r="NJ259" s="21"/>
      <c r="NK259" s="21"/>
      <c r="NL259" s="21"/>
      <c r="NM259" s="21"/>
      <c r="NN259" s="21"/>
      <c r="NO259" s="21"/>
      <c r="NP259" s="21"/>
      <c r="NQ259" s="21"/>
      <c r="NR259" s="21"/>
      <c r="NS259" s="21"/>
      <c r="NT259" s="21"/>
      <c r="NU259" s="21"/>
      <c r="NV259" s="21"/>
      <c r="NW259" s="21"/>
      <c r="NX259" s="21"/>
      <c r="NY259" s="21"/>
      <c r="NZ259" s="21"/>
      <c r="OA259" s="21"/>
      <c r="OB259" s="21"/>
      <c r="OC259" s="21"/>
      <c r="OD259" s="21"/>
      <c r="OE259" s="21"/>
      <c r="OF259" s="21"/>
      <c r="OG259" s="21"/>
      <c r="OH259" s="21"/>
      <c r="OI259" s="21"/>
      <c r="OJ259" s="21"/>
      <c r="OK259" s="21"/>
      <c r="OL259" s="21"/>
      <c r="OM259" s="21"/>
      <c r="ON259" s="21"/>
      <c r="OO259" s="21"/>
      <c r="OP259" s="21"/>
      <c r="OQ259" s="21"/>
      <c r="OR259" s="21"/>
      <c r="OS259" s="21"/>
      <c r="OT259" s="21"/>
      <c r="OU259" s="21"/>
      <c r="OV259" s="21"/>
      <c r="OW259" s="21"/>
      <c r="OX259" s="21"/>
      <c r="OY259" s="21"/>
      <c r="OZ259" s="21"/>
      <c r="PA259" s="21"/>
      <c r="PB259" s="21"/>
      <c r="PC259" s="21"/>
      <c r="PD259" s="21"/>
      <c r="PE259" s="21"/>
      <c r="PF259" s="21"/>
      <c r="PG259" s="21"/>
      <c r="PH259" s="21"/>
      <c r="PI259" s="21"/>
      <c r="PJ259" s="21"/>
      <c r="PK259" s="21"/>
      <c r="PL259" s="21"/>
      <c r="PM259" s="21"/>
      <c r="PN259" s="21"/>
      <c r="PO259" s="21"/>
      <c r="PP259" s="21"/>
      <c r="PQ259" s="21"/>
      <c r="PR259" s="21"/>
      <c r="PS259" s="21"/>
      <c r="PT259" s="21"/>
      <c r="PU259" s="21"/>
      <c r="PV259" s="21"/>
      <c r="PW259" s="21"/>
      <c r="PX259" s="21"/>
      <c r="PY259" s="21"/>
      <c r="PZ259" s="21"/>
      <c r="QA259" s="21"/>
      <c r="QB259" s="21"/>
      <c r="QC259" s="21"/>
      <c r="QD259" s="21"/>
      <c r="QE259" s="21"/>
      <c r="QF259" s="21"/>
      <c r="QG259" s="21"/>
      <c r="QH259" s="21"/>
      <c r="QI259" s="21"/>
      <c r="QJ259" s="21"/>
      <c r="QK259" s="21"/>
      <c r="QL259" s="21"/>
      <c r="QM259" s="21"/>
      <c r="QN259" s="21"/>
      <c r="QO259" s="21"/>
      <c r="QP259" s="21"/>
      <c r="QQ259" s="21"/>
      <c r="QR259" s="21"/>
      <c r="QS259" s="21"/>
      <c r="QT259" s="21"/>
      <c r="QU259" s="21"/>
      <c r="QV259" s="21"/>
      <c r="QW259" s="21"/>
      <c r="QX259" s="21"/>
      <c r="QY259" s="21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1"/>
      <c r="RM259" s="21"/>
      <c r="RN259" s="21"/>
      <c r="RO259" s="21"/>
      <c r="RP259" s="21"/>
      <c r="RQ259" s="21"/>
      <c r="RR259" s="21"/>
      <c r="RS259" s="21"/>
      <c r="RT259" s="21"/>
      <c r="RU259" s="21"/>
      <c r="RV259" s="21"/>
      <c r="RW259" s="21"/>
      <c r="RX259" s="21"/>
      <c r="RY259" s="21"/>
      <c r="RZ259" s="21"/>
      <c r="SA259" s="21"/>
      <c r="SB259" s="21"/>
      <c r="SC259" s="21"/>
      <c r="SD259" s="21"/>
      <c r="SE259" s="21"/>
      <c r="SF259" s="21"/>
      <c r="SG259" s="21"/>
      <c r="SH259" s="21"/>
      <c r="SI259" s="21"/>
      <c r="SJ259" s="21"/>
      <c r="SK259" s="21"/>
      <c r="SL259" s="21"/>
      <c r="SM259" s="21"/>
      <c r="SN259" s="21"/>
      <c r="SO259" s="21"/>
      <c r="SP259" s="21"/>
      <c r="SQ259" s="21"/>
      <c r="SR259" s="21"/>
      <c r="SS259" s="21"/>
      <c r="ST259" s="21"/>
      <c r="SU259" s="21"/>
      <c r="SV259" s="21"/>
      <c r="SW259" s="21"/>
      <c r="SX259" s="21"/>
      <c r="SY259" s="21"/>
      <c r="SZ259" s="21"/>
      <c r="TA259" s="21"/>
      <c r="TB259" s="21"/>
      <c r="TC259" s="21"/>
      <c r="TD259" s="21"/>
      <c r="TE259" s="21"/>
      <c r="TF259" s="21"/>
      <c r="TG259" s="21"/>
      <c r="TH259" s="21"/>
      <c r="TI259" s="21"/>
      <c r="TJ259" s="21"/>
      <c r="TK259" s="21"/>
      <c r="TL259" s="21"/>
      <c r="TM259" s="21"/>
      <c r="TN259" s="21"/>
      <c r="TO259" s="21"/>
      <c r="TP259" s="21"/>
      <c r="TQ259" s="21"/>
      <c r="TR259" s="21"/>
      <c r="TS259" s="21"/>
      <c r="TT259" s="21"/>
      <c r="TU259" s="21"/>
      <c r="TV259" s="21"/>
      <c r="TW259" s="21"/>
      <c r="TX259" s="21"/>
      <c r="TY259" s="21"/>
      <c r="TZ259" s="21"/>
      <c r="UA259" s="21"/>
      <c r="UB259" s="21"/>
      <c r="UC259" s="21"/>
      <c r="UD259" s="21"/>
      <c r="UE259" s="21"/>
      <c r="UF259" s="21"/>
      <c r="UG259" s="21"/>
      <c r="UH259" s="21"/>
      <c r="UI259" s="21"/>
      <c r="UJ259" s="21"/>
      <c r="UK259" s="21"/>
      <c r="UL259" s="21"/>
      <c r="UM259" s="21"/>
      <c r="UN259" s="21"/>
      <c r="UO259" s="21"/>
      <c r="UP259" s="21"/>
      <c r="UQ259" s="21"/>
      <c r="UR259" s="21"/>
      <c r="US259" s="21"/>
      <c r="UT259" s="21"/>
      <c r="UU259" s="21"/>
      <c r="UV259" s="21"/>
      <c r="UW259" s="21"/>
      <c r="UX259" s="21"/>
      <c r="UY259" s="21"/>
      <c r="UZ259" s="21"/>
      <c r="VA259" s="21"/>
      <c r="VB259" s="21"/>
      <c r="VC259" s="21"/>
      <c r="VD259" s="21"/>
      <c r="VE259" s="21"/>
      <c r="VF259" s="21"/>
      <c r="VG259" s="21"/>
      <c r="VH259" s="21"/>
      <c r="VI259" s="21"/>
      <c r="VJ259" s="21"/>
      <c r="VK259" s="21"/>
      <c r="VL259" s="21"/>
      <c r="VM259" s="21"/>
      <c r="VN259" s="21"/>
      <c r="VO259" s="21"/>
      <c r="VP259" s="21"/>
      <c r="VQ259" s="21"/>
      <c r="VR259" s="21"/>
      <c r="VS259" s="21"/>
      <c r="VT259" s="21"/>
      <c r="VU259" s="21"/>
      <c r="VV259" s="21"/>
      <c r="VW259" s="21"/>
      <c r="VX259" s="21"/>
      <c r="VY259" s="21"/>
      <c r="VZ259" s="21"/>
      <c r="WA259" s="21"/>
      <c r="WB259" s="21"/>
      <c r="WC259" s="21"/>
      <c r="WD259" s="21"/>
      <c r="WE259" s="21"/>
      <c r="WF259" s="21"/>
      <c r="WG259" s="21"/>
      <c r="WH259" s="21"/>
      <c r="WI259" s="21"/>
      <c r="WJ259" s="21"/>
      <c r="WK259" s="21"/>
      <c r="WL259" s="21"/>
      <c r="WM259" s="21"/>
      <c r="WN259" s="21"/>
      <c r="WO259" s="21"/>
      <c r="WP259" s="21"/>
      <c r="WQ259" s="21"/>
      <c r="WR259" s="21"/>
      <c r="WS259" s="21"/>
      <c r="WT259" s="21"/>
      <c r="WU259" s="21"/>
      <c r="WV259" s="21"/>
      <c r="WW259" s="21"/>
      <c r="WX259" s="21"/>
      <c r="WY259" s="21"/>
      <c r="WZ259" s="21"/>
      <c r="XA259" s="21"/>
      <c r="XB259" s="21"/>
      <c r="XC259" s="21"/>
      <c r="XD259" s="21"/>
      <c r="XE259" s="21"/>
      <c r="XF259" s="21"/>
      <c r="XG259" s="21"/>
      <c r="XH259" s="21"/>
      <c r="XI259" s="21"/>
      <c r="XJ259" s="21"/>
      <c r="XK259" s="21"/>
      <c r="XL259" s="21"/>
      <c r="XM259" s="21"/>
      <c r="XN259" s="21"/>
      <c r="XO259" s="21"/>
      <c r="XP259" s="21"/>
      <c r="XQ259" s="21"/>
      <c r="XR259" s="21"/>
      <c r="XS259" s="21"/>
      <c r="XT259" s="21"/>
      <c r="XU259" s="21"/>
      <c r="XV259" s="21"/>
      <c r="XW259" s="21"/>
      <c r="XX259" s="21"/>
      <c r="XY259" s="21"/>
      <c r="XZ259" s="21"/>
      <c r="YA259" s="21"/>
      <c r="YB259" s="21"/>
      <c r="YC259" s="21"/>
      <c r="YD259" s="21"/>
      <c r="YE259" s="21"/>
      <c r="YF259" s="21"/>
      <c r="YG259" s="21"/>
      <c r="YH259" s="21"/>
      <c r="YI259" s="21"/>
      <c r="YJ259" s="21"/>
      <c r="YK259" s="21"/>
      <c r="YL259" s="21"/>
      <c r="YM259" s="21"/>
      <c r="YN259" s="21"/>
      <c r="YO259" s="21"/>
      <c r="YP259" s="21"/>
      <c r="YQ259" s="21"/>
      <c r="YR259" s="21"/>
      <c r="YS259" s="21"/>
      <c r="YT259" s="21"/>
      <c r="YU259" s="21"/>
      <c r="YV259" s="21"/>
      <c r="YW259" s="21"/>
      <c r="YX259" s="21"/>
      <c r="YY259" s="21"/>
      <c r="YZ259" s="21"/>
      <c r="ZA259" s="21"/>
      <c r="ZB259" s="21"/>
      <c r="ZC259" s="21"/>
      <c r="ZD259" s="21"/>
      <c r="ZE259" s="21"/>
      <c r="ZF259" s="21"/>
      <c r="ZG259" s="21"/>
      <c r="ZH259" s="21"/>
      <c r="ZI259" s="21"/>
      <c r="ZJ259" s="21"/>
      <c r="ZK259" s="21"/>
      <c r="ZL259" s="21"/>
      <c r="ZM259" s="21"/>
      <c r="ZN259" s="21"/>
      <c r="ZO259" s="21"/>
      <c r="ZP259" s="21"/>
      <c r="ZQ259" s="21"/>
      <c r="ZR259" s="21"/>
      <c r="ZS259" s="21"/>
      <c r="ZT259" s="21"/>
      <c r="ZU259" s="21"/>
      <c r="ZV259" s="21"/>
      <c r="ZW259" s="21"/>
      <c r="ZX259" s="21"/>
      <c r="ZY259" s="21"/>
      <c r="ZZ259" s="21"/>
      <c r="AAA259" s="21"/>
      <c r="AAB259" s="21"/>
      <c r="AAC259" s="21"/>
      <c r="AAD259" s="21"/>
      <c r="AAE259" s="21"/>
      <c r="AAF259" s="21"/>
      <c r="AAG259" s="21"/>
      <c r="AAH259" s="21"/>
      <c r="AAI259" s="21"/>
      <c r="AAJ259" s="21"/>
      <c r="AAK259" s="21"/>
      <c r="AAL259" s="21"/>
      <c r="AAM259" s="21"/>
      <c r="AAN259" s="21"/>
      <c r="AAO259" s="21"/>
      <c r="AAP259" s="21"/>
      <c r="AAQ259" s="21"/>
      <c r="AAR259" s="21"/>
      <c r="AAS259" s="21"/>
      <c r="AAT259" s="21"/>
      <c r="AAU259" s="21"/>
      <c r="AAV259" s="21"/>
    </row>
    <row r="260" spans="1:724" ht="115.5">
      <c r="A260" s="114" t="s">
        <v>0</v>
      </c>
      <c r="B260" s="114" t="s">
        <v>1</v>
      </c>
      <c r="C260" s="115" t="s">
        <v>2</v>
      </c>
      <c r="D260" s="115" t="s">
        <v>3</v>
      </c>
      <c r="E260" s="115" t="s">
        <v>366</v>
      </c>
      <c r="F260" s="115" t="s">
        <v>5</v>
      </c>
      <c r="G260" s="116" t="s">
        <v>6</v>
      </c>
      <c r="H260" s="117" t="s">
        <v>21</v>
      </c>
      <c r="I260" s="116" t="s">
        <v>8</v>
      </c>
      <c r="J260" s="116" t="s">
        <v>9</v>
      </c>
      <c r="K260" s="116" t="s">
        <v>10</v>
      </c>
      <c r="L260" s="115" t="s">
        <v>11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  <c r="SO260" s="21"/>
      <c r="SP260" s="21"/>
      <c r="SQ260" s="21"/>
      <c r="SR260" s="21"/>
      <c r="SS260" s="21"/>
      <c r="ST260" s="21"/>
      <c r="SU260" s="21"/>
      <c r="SV260" s="21"/>
      <c r="SW260" s="21"/>
      <c r="SX260" s="21"/>
      <c r="SY260" s="21"/>
      <c r="SZ260" s="21"/>
      <c r="TA260" s="21"/>
      <c r="TB260" s="21"/>
      <c r="TC260" s="21"/>
      <c r="TD260" s="21"/>
      <c r="TE260" s="21"/>
      <c r="TF260" s="21"/>
      <c r="TG260" s="21"/>
      <c r="TH260" s="21"/>
      <c r="TI260" s="21"/>
      <c r="TJ260" s="21"/>
      <c r="TK260" s="21"/>
      <c r="TL260" s="21"/>
      <c r="TM260" s="21"/>
      <c r="TN260" s="21"/>
      <c r="TO260" s="21"/>
      <c r="TP260" s="21"/>
      <c r="TQ260" s="21"/>
      <c r="TR260" s="21"/>
      <c r="TS260" s="21"/>
      <c r="TT260" s="21"/>
      <c r="TU260" s="21"/>
      <c r="TV260" s="21"/>
      <c r="TW260" s="21"/>
      <c r="TX260" s="21"/>
      <c r="TY260" s="21"/>
      <c r="TZ260" s="21"/>
      <c r="UA260" s="21"/>
      <c r="UB260" s="21"/>
      <c r="UC260" s="21"/>
      <c r="UD260" s="21"/>
      <c r="UE260" s="21"/>
      <c r="UF260" s="21"/>
      <c r="UG260" s="21"/>
      <c r="UH260" s="21"/>
      <c r="UI260" s="21"/>
      <c r="UJ260" s="21"/>
      <c r="UK260" s="21"/>
      <c r="UL260" s="21"/>
      <c r="UM260" s="21"/>
      <c r="UN260" s="21"/>
      <c r="UO260" s="21"/>
      <c r="UP260" s="21"/>
      <c r="UQ260" s="21"/>
      <c r="UR260" s="21"/>
      <c r="US260" s="21"/>
      <c r="UT260" s="21"/>
      <c r="UU260" s="21"/>
      <c r="UV260" s="21"/>
      <c r="UW260" s="21"/>
      <c r="UX260" s="21"/>
      <c r="UY260" s="21"/>
      <c r="UZ260" s="21"/>
      <c r="VA260" s="21"/>
      <c r="VB260" s="21"/>
      <c r="VC260" s="21"/>
      <c r="VD260" s="21"/>
      <c r="VE260" s="21"/>
      <c r="VF260" s="21"/>
      <c r="VG260" s="21"/>
      <c r="VH260" s="21"/>
      <c r="VI260" s="21"/>
      <c r="VJ260" s="21"/>
      <c r="VK260" s="21"/>
      <c r="VL260" s="21"/>
      <c r="VM260" s="21"/>
      <c r="VN260" s="21"/>
      <c r="VO260" s="21"/>
      <c r="VP260" s="21"/>
      <c r="VQ260" s="21"/>
      <c r="VR260" s="21"/>
      <c r="VS260" s="21"/>
      <c r="VT260" s="21"/>
      <c r="VU260" s="21"/>
      <c r="VV260" s="21"/>
      <c r="VW260" s="21"/>
      <c r="VX260" s="21"/>
      <c r="VY260" s="21"/>
      <c r="VZ260" s="21"/>
      <c r="WA260" s="21"/>
      <c r="WB260" s="21"/>
      <c r="WC260" s="21"/>
      <c r="WD260" s="21"/>
      <c r="WE260" s="21"/>
      <c r="WF260" s="21"/>
      <c r="WG260" s="21"/>
      <c r="WH260" s="21"/>
      <c r="WI260" s="21"/>
      <c r="WJ260" s="21"/>
      <c r="WK260" s="21"/>
      <c r="WL260" s="21"/>
      <c r="WM260" s="21"/>
      <c r="WN260" s="21"/>
      <c r="WO260" s="21"/>
      <c r="WP260" s="21"/>
      <c r="WQ260" s="21"/>
      <c r="WR260" s="21"/>
      <c r="WS260" s="21"/>
      <c r="WT260" s="21"/>
      <c r="WU260" s="21"/>
      <c r="WV260" s="21"/>
      <c r="WW260" s="21"/>
      <c r="WX260" s="21"/>
      <c r="WY260" s="21"/>
      <c r="WZ260" s="21"/>
      <c r="XA260" s="21"/>
      <c r="XB260" s="21"/>
      <c r="XC260" s="21"/>
      <c r="XD260" s="21"/>
      <c r="XE260" s="21"/>
      <c r="XF260" s="21"/>
      <c r="XG260" s="21"/>
      <c r="XH260" s="21"/>
      <c r="XI260" s="21"/>
      <c r="XJ260" s="21"/>
      <c r="XK260" s="21"/>
      <c r="XL260" s="21"/>
      <c r="XM260" s="21"/>
      <c r="XN260" s="21"/>
      <c r="XO260" s="21"/>
      <c r="XP260" s="21"/>
      <c r="XQ260" s="21"/>
      <c r="XR260" s="21"/>
      <c r="XS260" s="21"/>
      <c r="XT260" s="21"/>
      <c r="XU260" s="21"/>
      <c r="XV260" s="21"/>
      <c r="XW260" s="21"/>
      <c r="XX260" s="21"/>
      <c r="XY260" s="21"/>
      <c r="XZ260" s="21"/>
      <c r="YA260" s="21"/>
      <c r="YB260" s="21"/>
      <c r="YC260" s="21"/>
      <c r="YD260" s="21"/>
      <c r="YE260" s="21"/>
      <c r="YF260" s="21"/>
      <c r="YG260" s="21"/>
      <c r="YH260" s="21"/>
      <c r="YI260" s="21"/>
      <c r="YJ260" s="21"/>
      <c r="YK260" s="21"/>
      <c r="YL260" s="21"/>
      <c r="YM260" s="21"/>
      <c r="YN260" s="21"/>
      <c r="YO260" s="21"/>
      <c r="YP260" s="21"/>
      <c r="YQ260" s="21"/>
      <c r="YR260" s="21"/>
      <c r="YS260" s="21"/>
      <c r="YT260" s="21"/>
      <c r="YU260" s="21"/>
      <c r="YV260" s="21"/>
      <c r="YW260" s="21"/>
      <c r="YX260" s="21"/>
      <c r="YY260" s="21"/>
      <c r="YZ260" s="21"/>
      <c r="ZA260" s="21"/>
      <c r="ZB260" s="21"/>
      <c r="ZC260" s="21"/>
      <c r="ZD260" s="21"/>
      <c r="ZE260" s="21"/>
      <c r="ZF260" s="21"/>
      <c r="ZG260" s="21"/>
      <c r="ZH260" s="21"/>
      <c r="ZI260" s="21"/>
      <c r="ZJ260" s="21"/>
      <c r="ZK260" s="21"/>
      <c r="ZL260" s="21"/>
      <c r="ZM260" s="21"/>
      <c r="ZN260" s="21"/>
      <c r="ZO260" s="21"/>
      <c r="ZP260" s="21"/>
      <c r="ZQ260" s="21"/>
      <c r="ZR260" s="21"/>
      <c r="ZS260" s="21"/>
      <c r="ZT260" s="21"/>
      <c r="ZU260" s="21"/>
      <c r="ZV260" s="21"/>
      <c r="ZW260" s="21"/>
      <c r="ZX260" s="21"/>
      <c r="ZY260" s="21"/>
      <c r="ZZ260" s="21"/>
      <c r="AAA260" s="21"/>
      <c r="AAB260" s="21"/>
      <c r="AAC260" s="21"/>
      <c r="AAD260" s="21"/>
      <c r="AAE260" s="21"/>
      <c r="AAF260" s="21"/>
      <c r="AAG260" s="21"/>
      <c r="AAH260" s="21"/>
      <c r="AAI260" s="21"/>
      <c r="AAJ260" s="21"/>
      <c r="AAK260" s="21"/>
      <c r="AAL260" s="21"/>
      <c r="AAM260" s="21"/>
      <c r="AAN260" s="21"/>
      <c r="AAO260" s="21"/>
      <c r="AAP260" s="21"/>
      <c r="AAQ260" s="21"/>
      <c r="AAR260" s="21"/>
      <c r="AAS260" s="21"/>
      <c r="AAT260" s="21"/>
      <c r="AAU260" s="21"/>
      <c r="AAV260" s="21"/>
    </row>
    <row r="261" spans="1:724" ht="42" customHeight="1">
      <c r="A261" s="71" t="s">
        <v>12</v>
      </c>
      <c r="B261" s="60" t="s">
        <v>365</v>
      </c>
      <c r="C261" s="60" t="s">
        <v>253</v>
      </c>
      <c r="D261" s="60" t="s">
        <v>288</v>
      </c>
      <c r="E261" s="71">
        <v>500</v>
      </c>
      <c r="F261" s="71"/>
      <c r="G261" s="72">
        <f>3700/20</f>
        <v>185</v>
      </c>
      <c r="H261" s="73">
        <v>8</v>
      </c>
      <c r="I261" s="72"/>
      <c r="J261" s="72"/>
      <c r="K261" s="72"/>
      <c r="L261" s="75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  <c r="SO261" s="21"/>
      <c r="SP261" s="21"/>
      <c r="SQ261" s="21"/>
      <c r="SR261" s="21"/>
      <c r="SS261" s="21"/>
      <c r="ST261" s="21"/>
      <c r="SU261" s="21"/>
      <c r="SV261" s="21"/>
      <c r="SW261" s="21"/>
      <c r="SX261" s="21"/>
      <c r="SY261" s="21"/>
      <c r="SZ261" s="21"/>
      <c r="TA261" s="21"/>
      <c r="TB261" s="21"/>
      <c r="TC261" s="21"/>
      <c r="TD261" s="21"/>
      <c r="TE261" s="21"/>
      <c r="TF261" s="21"/>
      <c r="TG261" s="21"/>
      <c r="TH261" s="21"/>
      <c r="TI261" s="21"/>
      <c r="TJ261" s="21"/>
      <c r="TK261" s="21"/>
      <c r="TL261" s="21"/>
      <c r="TM261" s="21"/>
      <c r="TN261" s="21"/>
      <c r="TO261" s="21"/>
      <c r="TP261" s="21"/>
      <c r="TQ261" s="21"/>
      <c r="TR261" s="21"/>
      <c r="TS261" s="21"/>
      <c r="TT261" s="21"/>
      <c r="TU261" s="21"/>
      <c r="TV261" s="21"/>
      <c r="TW261" s="21"/>
      <c r="TX261" s="21"/>
      <c r="TY261" s="21"/>
      <c r="TZ261" s="21"/>
      <c r="UA261" s="21"/>
      <c r="UB261" s="21"/>
      <c r="UC261" s="21"/>
      <c r="UD261" s="21"/>
      <c r="UE261" s="21"/>
      <c r="UF261" s="21"/>
      <c r="UG261" s="21"/>
      <c r="UH261" s="21"/>
      <c r="UI261" s="21"/>
      <c r="UJ261" s="21"/>
      <c r="UK261" s="21"/>
      <c r="UL261" s="21"/>
      <c r="UM261" s="21"/>
      <c r="UN261" s="21"/>
      <c r="UO261" s="21"/>
      <c r="UP261" s="21"/>
      <c r="UQ261" s="21"/>
      <c r="UR261" s="21"/>
      <c r="US261" s="21"/>
      <c r="UT261" s="21"/>
      <c r="UU261" s="21"/>
      <c r="UV261" s="21"/>
      <c r="UW261" s="21"/>
      <c r="UX261" s="21"/>
      <c r="UY261" s="21"/>
      <c r="UZ261" s="21"/>
      <c r="VA261" s="21"/>
      <c r="VB261" s="21"/>
      <c r="VC261" s="21"/>
      <c r="VD261" s="21"/>
      <c r="VE261" s="21"/>
      <c r="VF261" s="21"/>
      <c r="VG261" s="21"/>
      <c r="VH261" s="21"/>
      <c r="VI261" s="21"/>
      <c r="VJ261" s="21"/>
      <c r="VK261" s="21"/>
      <c r="VL261" s="21"/>
      <c r="VM261" s="21"/>
      <c r="VN261" s="21"/>
      <c r="VO261" s="21"/>
      <c r="VP261" s="21"/>
      <c r="VQ261" s="21"/>
      <c r="VR261" s="21"/>
      <c r="VS261" s="21"/>
      <c r="VT261" s="21"/>
      <c r="VU261" s="21"/>
      <c r="VV261" s="21"/>
      <c r="VW261" s="21"/>
      <c r="VX261" s="21"/>
      <c r="VY261" s="21"/>
      <c r="VZ261" s="21"/>
      <c r="WA261" s="21"/>
      <c r="WB261" s="21"/>
      <c r="WC261" s="21"/>
      <c r="WD261" s="21"/>
      <c r="WE261" s="21"/>
      <c r="WF261" s="21"/>
      <c r="WG261" s="21"/>
      <c r="WH261" s="21"/>
      <c r="WI261" s="21"/>
      <c r="WJ261" s="21"/>
      <c r="WK261" s="21"/>
      <c r="WL261" s="21"/>
      <c r="WM261" s="21"/>
      <c r="WN261" s="21"/>
      <c r="WO261" s="21"/>
      <c r="WP261" s="21"/>
      <c r="WQ261" s="21"/>
      <c r="WR261" s="21"/>
      <c r="WS261" s="21"/>
      <c r="WT261" s="21"/>
      <c r="WU261" s="21"/>
      <c r="WV261" s="21"/>
      <c r="WW261" s="21"/>
      <c r="WX261" s="21"/>
      <c r="WY261" s="21"/>
      <c r="WZ261" s="21"/>
      <c r="XA261" s="21"/>
      <c r="XB261" s="21"/>
      <c r="XC261" s="21"/>
      <c r="XD261" s="21"/>
      <c r="XE261" s="21"/>
      <c r="XF261" s="21"/>
      <c r="XG261" s="21"/>
      <c r="XH261" s="21"/>
      <c r="XI261" s="21"/>
      <c r="XJ261" s="21"/>
      <c r="XK261" s="21"/>
      <c r="XL261" s="21"/>
      <c r="XM261" s="21"/>
      <c r="XN261" s="21"/>
      <c r="XO261" s="21"/>
      <c r="XP261" s="21"/>
      <c r="XQ261" s="21"/>
      <c r="XR261" s="21"/>
      <c r="XS261" s="21"/>
      <c r="XT261" s="21"/>
      <c r="XU261" s="21"/>
      <c r="XV261" s="21"/>
      <c r="XW261" s="21"/>
      <c r="XX261" s="21"/>
      <c r="XY261" s="21"/>
      <c r="XZ261" s="21"/>
      <c r="YA261" s="21"/>
      <c r="YB261" s="21"/>
      <c r="YC261" s="21"/>
      <c r="YD261" s="21"/>
      <c r="YE261" s="21"/>
      <c r="YF261" s="21"/>
      <c r="YG261" s="21"/>
      <c r="YH261" s="21"/>
      <c r="YI261" s="21"/>
      <c r="YJ261" s="21"/>
      <c r="YK261" s="21"/>
      <c r="YL261" s="21"/>
      <c r="YM261" s="21"/>
      <c r="YN261" s="21"/>
      <c r="YO261" s="21"/>
      <c r="YP261" s="21"/>
      <c r="YQ261" s="21"/>
      <c r="YR261" s="21"/>
      <c r="YS261" s="21"/>
      <c r="YT261" s="21"/>
      <c r="YU261" s="21"/>
      <c r="YV261" s="21"/>
      <c r="YW261" s="21"/>
      <c r="YX261" s="21"/>
      <c r="YY261" s="21"/>
      <c r="YZ261" s="21"/>
      <c r="ZA261" s="21"/>
      <c r="ZB261" s="21"/>
      <c r="ZC261" s="21"/>
      <c r="ZD261" s="21"/>
      <c r="ZE261" s="21"/>
      <c r="ZF261" s="21"/>
      <c r="ZG261" s="21"/>
      <c r="ZH261" s="21"/>
      <c r="ZI261" s="21"/>
      <c r="ZJ261" s="21"/>
      <c r="ZK261" s="21"/>
      <c r="ZL261" s="21"/>
      <c r="ZM261" s="21"/>
      <c r="ZN261" s="21"/>
      <c r="ZO261" s="21"/>
      <c r="ZP261" s="21"/>
      <c r="ZQ261" s="21"/>
      <c r="ZR261" s="21"/>
      <c r="ZS261" s="21"/>
      <c r="ZT261" s="21"/>
      <c r="ZU261" s="21"/>
      <c r="ZV261" s="21"/>
      <c r="ZW261" s="21"/>
      <c r="ZX261" s="21"/>
      <c r="ZY261" s="21"/>
      <c r="ZZ261" s="21"/>
      <c r="AAA261" s="21"/>
      <c r="AAB261" s="21"/>
      <c r="AAC261" s="21"/>
      <c r="AAD261" s="21"/>
      <c r="AAE261" s="21"/>
      <c r="AAF261" s="21"/>
      <c r="AAG261" s="21"/>
      <c r="AAH261" s="21"/>
      <c r="AAI261" s="21"/>
      <c r="AAJ261" s="21"/>
      <c r="AAK261" s="21"/>
      <c r="AAL261" s="21"/>
      <c r="AAM261" s="21"/>
      <c r="AAN261" s="21"/>
      <c r="AAO261" s="21"/>
      <c r="AAP261" s="21"/>
      <c r="AAQ261" s="21"/>
      <c r="AAR261" s="21"/>
      <c r="AAS261" s="21"/>
      <c r="AAT261" s="21"/>
      <c r="AAU261" s="21"/>
      <c r="AAV261" s="21"/>
    </row>
    <row r="262" spans="1:724">
      <c r="A262" s="118"/>
      <c r="B262" s="118"/>
      <c r="C262" s="79"/>
      <c r="D262" s="79"/>
      <c r="E262" s="118"/>
      <c r="F262" s="118"/>
      <c r="G262" s="119"/>
      <c r="H262" s="120"/>
      <c r="I262" s="198" t="s">
        <v>47</v>
      </c>
      <c r="J262" s="126"/>
      <c r="K262" s="126"/>
      <c r="L262" s="118"/>
      <c r="M262" s="17"/>
    </row>
    <row r="263" spans="1:724">
      <c r="A263" s="47"/>
      <c r="B263" s="47"/>
      <c r="C263" s="49"/>
      <c r="D263" s="50"/>
      <c r="E263" s="47"/>
      <c r="F263" s="47"/>
      <c r="G263" s="51"/>
      <c r="H263" s="52"/>
      <c r="I263" s="51"/>
      <c r="J263" s="51"/>
      <c r="K263" s="51"/>
      <c r="L263" s="47"/>
    </row>
    <row r="264" spans="1:724" s="17" customFormat="1" ht="15.75">
      <c r="A264" s="47"/>
      <c r="B264" s="48" t="s">
        <v>1308</v>
      </c>
      <c r="C264" s="49"/>
      <c r="D264" s="50"/>
      <c r="E264" s="47"/>
      <c r="F264" s="47"/>
      <c r="G264" s="51"/>
      <c r="H264" s="52"/>
      <c r="I264" s="51"/>
      <c r="J264" s="51"/>
      <c r="K264" s="51"/>
      <c r="L264" s="47"/>
    </row>
    <row r="265" spans="1:724" s="17" customFormat="1" ht="115.5">
      <c r="A265" s="114" t="s">
        <v>0</v>
      </c>
      <c r="B265" s="114" t="s">
        <v>1</v>
      </c>
      <c r="C265" s="115" t="s">
        <v>2</v>
      </c>
      <c r="D265" s="115" t="s">
        <v>3</v>
      </c>
      <c r="E265" s="115" t="s">
        <v>360</v>
      </c>
      <c r="F265" s="115" t="s">
        <v>5</v>
      </c>
      <c r="G265" s="116" t="s">
        <v>6</v>
      </c>
      <c r="H265" s="117" t="s">
        <v>21</v>
      </c>
      <c r="I265" s="116" t="s">
        <v>8</v>
      </c>
      <c r="J265" s="116" t="s">
        <v>9</v>
      </c>
      <c r="K265" s="116" t="s">
        <v>10</v>
      </c>
      <c r="L265" s="115" t="s">
        <v>11</v>
      </c>
    </row>
    <row r="266" spans="1:724" s="17" customFormat="1" ht="39">
      <c r="A266" s="60" t="s">
        <v>12</v>
      </c>
      <c r="B266" s="60" t="s">
        <v>177</v>
      </c>
      <c r="C266" s="60" t="s">
        <v>367</v>
      </c>
      <c r="D266" s="60" t="s">
        <v>368</v>
      </c>
      <c r="E266" s="60">
        <v>150</v>
      </c>
      <c r="F266" s="60"/>
      <c r="G266" s="127"/>
      <c r="H266" s="128"/>
      <c r="I266" s="127"/>
      <c r="J266" s="127"/>
      <c r="K266" s="127"/>
      <c r="L266" s="60"/>
    </row>
    <row r="267" spans="1:724">
      <c r="A267" s="47"/>
      <c r="B267" s="47"/>
      <c r="C267" s="49"/>
      <c r="D267" s="50"/>
      <c r="E267" s="47"/>
      <c r="F267" s="47"/>
      <c r="G267" s="51"/>
      <c r="H267" s="52"/>
      <c r="I267" s="198" t="s">
        <v>47</v>
      </c>
      <c r="J267" s="76"/>
      <c r="K267" s="76"/>
      <c r="L267" s="47"/>
    </row>
    <row r="268" spans="1:724">
      <c r="A268" s="47"/>
      <c r="B268" s="47"/>
      <c r="C268" s="49"/>
      <c r="D268" s="50"/>
      <c r="E268" s="47"/>
      <c r="F268" s="47"/>
      <c r="G268" s="51"/>
      <c r="H268" s="52"/>
      <c r="I268" s="51"/>
      <c r="J268" s="51"/>
      <c r="K268" s="51"/>
      <c r="L268" s="47"/>
      <c r="M268" s="5"/>
    </row>
    <row r="269" spans="1:724" ht="15.75">
      <c r="A269" s="47"/>
      <c r="B269" s="48" t="s">
        <v>1309</v>
      </c>
      <c r="C269" s="49"/>
      <c r="D269" s="50"/>
      <c r="E269" s="47"/>
      <c r="F269" s="47"/>
      <c r="G269" s="51"/>
      <c r="H269" s="52"/>
      <c r="I269" s="51"/>
      <c r="J269" s="51"/>
      <c r="K269" s="51"/>
      <c r="L269" s="47"/>
    </row>
    <row r="270" spans="1:724" ht="64.5">
      <c r="A270" s="129" t="s">
        <v>0</v>
      </c>
      <c r="B270" s="129" t="s">
        <v>1370</v>
      </c>
      <c r="C270" s="129" t="s">
        <v>2</v>
      </c>
      <c r="D270" s="129" t="s">
        <v>3</v>
      </c>
      <c r="E270" s="130" t="s">
        <v>4</v>
      </c>
      <c r="F270" s="129" t="s">
        <v>383</v>
      </c>
      <c r="G270" s="131" t="s">
        <v>384</v>
      </c>
      <c r="H270" s="129" t="s">
        <v>21</v>
      </c>
      <c r="I270" s="131" t="s">
        <v>385</v>
      </c>
      <c r="J270" s="131" t="s">
        <v>386</v>
      </c>
      <c r="K270" s="131" t="s">
        <v>387</v>
      </c>
      <c r="L270" s="129" t="s">
        <v>11</v>
      </c>
      <c r="M270" s="21"/>
    </row>
    <row r="271" spans="1:724">
      <c r="A271" s="105" t="s">
        <v>12</v>
      </c>
      <c r="B271" s="101" t="s">
        <v>558</v>
      </c>
      <c r="C271" s="102" t="s">
        <v>297</v>
      </c>
      <c r="D271" s="103" t="s">
        <v>299</v>
      </c>
      <c r="E271" s="104">
        <v>600</v>
      </c>
      <c r="F271" s="105"/>
      <c r="G271" s="106"/>
      <c r="H271" s="105"/>
      <c r="I271" s="107"/>
      <c r="J271" s="107"/>
      <c r="K271" s="107"/>
      <c r="L271" s="105"/>
      <c r="M271" s="21"/>
    </row>
    <row r="272" spans="1:724">
      <c r="A272" s="105" t="s">
        <v>16</v>
      </c>
      <c r="B272" s="101" t="s">
        <v>559</v>
      </c>
      <c r="C272" s="102" t="s">
        <v>556</v>
      </c>
      <c r="D272" s="103" t="s">
        <v>299</v>
      </c>
      <c r="E272" s="104">
        <v>90</v>
      </c>
      <c r="F272" s="105"/>
      <c r="G272" s="106"/>
      <c r="H272" s="105"/>
      <c r="I272" s="107"/>
      <c r="J272" s="107"/>
      <c r="K272" s="107"/>
      <c r="L272" s="105"/>
      <c r="M272" s="21"/>
    </row>
    <row r="273" spans="1:13">
      <c r="A273" s="105" t="s">
        <v>58</v>
      </c>
      <c r="B273" s="101" t="s">
        <v>560</v>
      </c>
      <c r="C273" s="102" t="s">
        <v>253</v>
      </c>
      <c r="D273" s="103" t="s">
        <v>299</v>
      </c>
      <c r="E273" s="104">
        <v>600</v>
      </c>
      <c r="F273" s="105"/>
      <c r="G273" s="106"/>
      <c r="H273" s="105"/>
      <c r="I273" s="107"/>
      <c r="J273" s="107"/>
      <c r="K273" s="107"/>
      <c r="L273" s="105"/>
      <c r="M273" s="21"/>
    </row>
    <row r="274" spans="1:13">
      <c r="A274" s="105" t="s">
        <v>81</v>
      </c>
      <c r="B274" s="101" t="s">
        <v>560</v>
      </c>
      <c r="C274" s="102" t="s">
        <v>410</v>
      </c>
      <c r="D274" s="103" t="s">
        <v>123</v>
      </c>
      <c r="E274" s="104">
        <v>2100</v>
      </c>
      <c r="F274" s="105"/>
      <c r="G274" s="106"/>
      <c r="H274" s="105"/>
      <c r="I274" s="107"/>
      <c r="J274" s="107"/>
      <c r="K274" s="107"/>
      <c r="L274" s="105"/>
    </row>
    <row r="275" spans="1:13">
      <c r="A275" s="105" t="s">
        <v>84</v>
      </c>
      <c r="B275" s="101" t="s">
        <v>560</v>
      </c>
      <c r="C275" s="102" t="s">
        <v>557</v>
      </c>
      <c r="D275" s="103" t="s">
        <v>123</v>
      </c>
      <c r="E275" s="104">
        <v>120</v>
      </c>
      <c r="F275" s="105"/>
      <c r="G275" s="106"/>
      <c r="H275" s="105"/>
      <c r="I275" s="107"/>
      <c r="J275" s="107"/>
      <c r="K275" s="107"/>
      <c r="L275" s="105"/>
    </row>
    <row r="276" spans="1:13">
      <c r="A276" s="105" t="s">
        <v>88</v>
      </c>
      <c r="B276" s="101" t="s">
        <v>561</v>
      </c>
      <c r="C276" s="102" t="s">
        <v>162</v>
      </c>
      <c r="D276" s="103" t="s">
        <v>123</v>
      </c>
      <c r="E276" s="104">
        <v>1900</v>
      </c>
      <c r="F276" s="105"/>
      <c r="G276" s="106"/>
      <c r="H276" s="105"/>
      <c r="I276" s="107"/>
      <c r="J276" s="107"/>
      <c r="K276" s="107"/>
      <c r="L276" s="105"/>
    </row>
    <row r="277" spans="1:13">
      <c r="A277" s="105" t="s">
        <v>90</v>
      </c>
      <c r="B277" s="101" t="s">
        <v>561</v>
      </c>
      <c r="C277" s="102" t="s">
        <v>142</v>
      </c>
      <c r="D277" s="103" t="s">
        <v>123</v>
      </c>
      <c r="E277" s="104">
        <v>340</v>
      </c>
      <c r="F277" s="105"/>
      <c r="G277" s="106"/>
      <c r="H277" s="105"/>
      <c r="I277" s="107"/>
      <c r="J277" s="107"/>
      <c r="K277" s="107"/>
      <c r="L277" s="105"/>
    </row>
    <row r="278" spans="1:13">
      <c r="A278" s="105" t="s">
        <v>93</v>
      </c>
      <c r="B278" s="101" t="s">
        <v>561</v>
      </c>
      <c r="C278" s="102" t="s">
        <v>562</v>
      </c>
      <c r="D278" s="103" t="s">
        <v>563</v>
      </c>
      <c r="E278" s="104">
        <v>33600</v>
      </c>
      <c r="F278" s="105"/>
      <c r="G278" s="106"/>
      <c r="H278" s="105"/>
      <c r="I278" s="107"/>
      <c r="J278" s="107"/>
      <c r="K278" s="107"/>
      <c r="L278" s="105"/>
    </row>
    <row r="279" spans="1:13" ht="26.25">
      <c r="A279" s="105" t="s">
        <v>94</v>
      </c>
      <c r="B279" s="101" t="s">
        <v>1269</v>
      </c>
      <c r="C279" s="102" t="s">
        <v>1268</v>
      </c>
      <c r="D279" s="103" t="s">
        <v>1270</v>
      </c>
      <c r="E279" s="104">
        <v>5</v>
      </c>
      <c r="F279" s="105"/>
      <c r="G279" s="106"/>
      <c r="H279" s="105"/>
      <c r="I279" s="107"/>
      <c r="J279" s="107"/>
      <c r="K279" s="107"/>
      <c r="L279" s="105"/>
    </row>
    <row r="280" spans="1:13" ht="39">
      <c r="A280" s="105" t="s">
        <v>95</v>
      </c>
      <c r="B280" s="101" t="s">
        <v>564</v>
      </c>
      <c r="C280" s="102" t="s">
        <v>45</v>
      </c>
      <c r="D280" s="103" t="s">
        <v>388</v>
      </c>
      <c r="E280" s="104">
        <v>300</v>
      </c>
      <c r="F280" s="105"/>
      <c r="G280" s="106"/>
      <c r="H280" s="105"/>
      <c r="I280" s="107"/>
      <c r="J280" s="107"/>
      <c r="K280" s="107"/>
      <c r="L280" s="105"/>
    </row>
    <row r="281" spans="1:13" ht="39">
      <c r="A281" s="105" t="s">
        <v>98</v>
      </c>
      <c r="B281" s="74" t="s">
        <v>71</v>
      </c>
      <c r="C281" s="64" t="s">
        <v>72</v>
      </c>
      <c r="D281" s="65" t="s">
        <v>73</v>
      </c>
      <c r="E281" s="63">
        <v>600</v>
      </c>
      <c r="F281" s="63"/>
      <c r="G281" s="66"/>
      <c r="H281" s="105"/>
      <c r="I281" s="107"/>
      <c r="J281" s="107"/>
      <c r="K281" s="107"/>
      <c r="L281" s="105"/>
    </row>
    <row r="282" spans="1:13" ht="39">
      <c r="A282" s="105" t="s">
        <v>99</v>
      </c>
      <c r="B282" s="74" t="s">
        <v>71</v>
      </c>
      <c r="C282" s="64" t="s">
        <v>74</v>
      </c>
      <c r="D282" s="65" t="s">
        <v>73</v>
      </c>
      <c r="E282" s="63">
        <v>150</v>
      </c>
      <c r="F282" s="63"/>
      <c r="G282" s="66"/>
      <c r="H282" s="105"/>
      <c r="I282" s="107"/>
      <c r="J282" s="107"/>
      <c r="K282" s="107"/>
      <c r="L282" s="105"/>
    </row>
    <row r="283" spans="1:13" ht="26.25">
      <c r="A283" s="105" t="s">
        <v>100</v>
      </c>
      <c r="B283" s="101" t="s">
        <v>565</v>
      </c>
      <c r="C283" s="102" t="s">
        <v>86</v>
      </c>
      <c r="D283" s="103" t="s">
        <v>566</v>
      </c>
      <c r="E283" s="104">
        <v>11</v>
      </c>
      <c r="F283" s="105"/>
      <c r="G283" s="106"/>
      <c r="H283" s="105"/>
      <c r="I283" s="107"/>
      <c r="J283" s="107"/>
      <c r="K283" s="107"/>
      <c r="L283" s="105"/>
    </row>
    <row r="284" spans="1:13" ht="30">
      <c r="A284" s="105" t="s">
        <v>101</v>
      </c>
      <c r="B284" s="101" t="s">
        <v>567</v>
      </c>
      <c r="C284" s="64" t="s">
        <v>389</v>
      </c>
      <c r="D284" s="65" t="s">
        <v>123</v>
      </c>
      <c r="E284" s="63">
        <f>10*50</f>
        <v>500</v>
      </c>
      <c r="F284" s="105"/>
      <c r="G284" s="106"/>
      <c r="H284" s="105"/>
      <c r="I284" s="107"/>
      <c r="J284" s="107"/>
      <c r="K284" s="107"/>
      <c r="L284" s="105"/>
    </row>
    <row r="285" spans="1:13" ht="30">
      <c r="A285" s="105" t="s">
        <v>127</v>
      </c>
      <c r="B285" s="101" t="s">
        <v>567</v>
      </c>
      <c r="C285" s="64" t="s">
        <v>390</v>
      </c>
      <c r="D285" s="65" t="s">
        <v>123</v>
      </c>
      <c r="E285" s="63">
        <f>10*50</f>
        <v>500</v>
      </c>
      <c r="F285" s="105"/>
      <c r="G285" s="106"/>
      <c r="H285" s="105"/>
      <c r="I285" s="107"/>
      <c r="J285" s="107"/>
      <c r="K285" s="107"/>
      <c r="L285" s="105"/>
    </row>
    <row r="286" spans="1:13">
      <c r="A286" s="105" t="s">
        <v>128</v>
      </c>
      <c r="B286" s="101" t="s">
        <v>568</v>
      </c>
      <c r="C286" s="102" t="s">
        <v>253</v>
      </c>
      <c r="D286" s="103" t="s">
        <v>123</v>
      </c>
      <c r="E286" s="104">
        <v>2800</v>
      </c>
      <c r="F286" s="105"/>
      <c r="G286" s="106"/>
      <c r="H286" s="105"/>
      <c r="I286" s="107"/>
      <c r="J286" s="107"/>
      <c r="K286" s="107"/>
      <c r="L286" s="105"/>
    </row>
    <row r="287" spans="1:13" ht="51.75">
      <c r="A287" s="105" t="s">
        <v>129</v>
      </c>
      <c r="B287" s="101" t="s">
        <v>570</v>
      </c>
      <c r="C287" s="102" t="s">
        <v>569</v>
      </c>
      <c r="D287" s="103" t="s">
        <v>571</v>
      </c>
      <c r="E287" s="104">
        <v>7</v>
      </c>
      <c r="F287" s="105"/>
      <c r="G287" s="106"/>
      <c r="H287" s="105"/>
      <c r="I287" s="107"/>
      <c r="J287" s="107"/>
      <c r="K287" s="107"/>
      <c r="L287" s="105"/>
      <c r="M287" s="21"/>
    </row>
    <row r="288" spans="1:13">
      <c r="A288" s="105" t="s">
        <v>130</v>
      </c>
      <c r="B288" s="101" t="s">
        <v>573</v>
      </c>
      <c r="C288" s="102" t="s">
        <v>572</v>
      </c>
      <c r="D288" s="103" t="s">
        <v>391</v>
      </c>
      <c r="E288" s="104">
        <v>1000</v>
      </c>
      <c r="F288" s="105"/>
      <c r="G288" s="106"/>
      <c r="H288" s="105"/>
      <c r="I288" s="107"/>
      <c r="J288" s="107"/>
      <c r="K288" s="107"/>
      <c r="L288" s="105"/>
    </row>
    <row r="289" spans="1:13">
      <c r="A289" s="105" t="s">
        <v>131</v>
      </c>
      <c r="B289" s="101" t="s">
        <v>574</v>
      </c>
      <c r="C289" s="102"/>
      <c r="D289" s="103" t="s">
        <v>575</v>
      </c>
      <c r="E289" s="104">
        <v>35000</v>
      </c>
      <c r="F289" s="105"/>
      <c r="G289" s="106"/>
      <c r="H289" s="105"/>
      <c r="I289" s="107"/>
      <c r="J289" s="107"/>
      <c r="K289" s="107"/>
      <c r="L289" s="105"/>
      <c r="M289" s="21"/>
    </row>
    <row r="290" spans="1:13">
      <c r="A290" s="105" t="s">
        <v>132</v>
      </c>
      <c r="B290" s="101" t="s">
        <v>576</v>
      </c>
      <c r="C290" s="102" t="s">
        <v>319</v>
      </c>
      <c r="D290" s="103" t="s">
        <v>123</v>
      </c>
      <c r="E290" s="104">
        <v>980</v>
      </c>
      <c r="F290" s="105"/>
      <c r="G290" s="106"/>
      <c r="H290" s="105"/>
      <c r="I290" s="107"/>
      <c r="J290" s="107"/>
      <c r="K290" s="107"/>
      <c r="L290" s="105"/>
    </row>
    <row r="291" spans="1:13" ht="51.75">
      <c r="A291" s="105" t="s">
        <v>133</v>
      </c>
      <c r="B291" s="101" t="s">
        <v>576</v>
      </c>
      <c r="C291" s="102" t="s">
        <v>319</v>
      </c>
      <c r="D291" s="103" t="s">
        <v>577</v>
      </c>
      <c r="E291" s="104">
        <v>336</v>
      </c>
      <c r="F291" s="105"/>
      <c r="G291" s="106"/>
      <c r="H291" s="105"/>
      <c r="I291" s="107"/>
      <c r="J291" s="107"/>
      <c r="K291" s="107"/>
      <c r="L291" s="105"/>
    </row>
    <row r="292" spans="1:13" ht="39">
      <c r="A292" s="105" t="s">
        <v>134</v>
      </c>
      <c r="B292" s="101" t="s">
        <v>580</v>
      </c>
      <c r="C292" s="102" t="s">
        <v>579</v>
      </c>
      <c r="D292" s="103" t="s">
        <v>581</v>
      </c>
      <c r="E292" s="104">
        <v>6200</v>
      </c>
      <c r="F292" s="105"/>
      <c r="G292" s="106"/>
      <c r="H292" s="105"/>
      <c r="I292" s="107"/>
      <c r="J292" s="107"/>
      <c r="K292" s="107"/>
      <c r="L292" s="105"/>
      <c r="M292" s="21"/>
    </row>
    <row r="293" spans="1:13">
      <c r="A293" s="105" t="s">
        <v>135</v>
      </c>
      <c r="B293" s="101" t="s">
        <v>582</v>
      </c>
      <c r="C293" s="102" t="s">
        <v>204</v>
      </c>
      <c r="D293" s="103" t="s">
        <v>299</v>
      </c>
      <c r="E293" s="104">
        <v>1100</v>
      </c>
      <c r="F293" s="105"/>
      <c r="G293" s="106"/>
      <c r="H293" s="105"/>
      <c r="I293" s="107"/>
      <c r="J293" s="107"/>
      <c r="K293" s="107"/>
      <c r="L293" s="105"/>
      <c r="M293" s="21"/>
    </row>
    <row r="294" spans="1:13">
      <c r="A294" s="105" t="s">
        <v>136</v>
      </c>
      <c r="B294" s="101" t="s">
        <v>583</v>
      </c>
      <c r="C294" s="102" t="s">
        <v>251</v>
      </c>
      <c r="D294" s="103" t="s">
        <v>123</v>
      </c>
      <c r="E294" s="104">
        <v>500</v>
      </c>
      <c r="F294" s="105"/>
      <c r="G294" s="106"/>
      <c r="H294" s="105"/>
      <c r="I294" s="107"/>
      <c r="J294" s="107"/>
      <c r="K294" s="107"/>
      <c r="L294" s="105"/>
    </row>
    <row r="295" spans="1:13" ht="39">
      <c r="A295" s="105" t="s">
        <v>137</v>
      </c>
      <c r="B295" s="101" t="s">
        <v>586</v>
      </c>
      <c r="C295" s="102" t="s">
        <v>584</v>
      </c>
      <c r="D295" s="103" t="s">
        <v>585</v>
      </c>
      <c r="E295" s="104">
        <v>10</v>
      </c>
      <c r="F295" s="105"/>
      <c r="G295" s="106"/>
      <c r="H295" s="105"/>
      <c r="I295" s="107"/>
      <c r="J295" s="107"/>
      <c r="K295" s="107"/>
      <c r="L295" s="105"/>
    </row>
    <row r="296" spans="1:13">
      <c r="A296" s="105" t="s">
        <v>138</v>
      </c>
      <c r="B296" s="101" t="s">
        <v>588</v>
      </c>
      <c r="C296" s="102" t="s">
        <v>587</v>
      </c>
      <c r="D296" s="103" t="s">
        <v>123</v>
      </c>
      <c r="E296" s="104">
        <f>12*60</f>
        <v>720</v>
      </c>
      <c r="F296" s="105"/>
      <c r="G296" s="106"/>
      <c r="H296" s="105"/>
      <c r="I296" s="107"/>
      <c r="J296" s="107"/>
      <c r="K296" s="107"/>
      <c r="L296" s="105"/>
    </row>
    <row r="297" spans="1:13" ht="30">
      <c r="A297" s="105" t="s">
        <v>139</v>
      </c>
      <c r="B297" s="101" t="s">
        <v>591</v>
      </c>
      <c r="C297" s="102" t="s">
        <v>589</v>
      </c>
      <c r="D297" s="103" t="s">
        <v>590</v>
      </c>
      <c r="E297" s="104">
        <v>2</v>
      </c>
      <c r="F297" s="105"/>
      <c r="G297" s="106"/>
      <c r="H297" s="105"/>
      <c r="I297" s="107"/>
      <c r="J297" s="107"/>
      <c r="K297" s="107"/>
      <c r="L297" s="105"/>
    </row>
    <row r="298" spans="1:13" ht="26.25">
      <c r="A298" s="105" t="s">
        <v>140</v>
      </c>
      <c r="B298" s="101" t="s">
        <v>593</v>
      </c>
      <c r="C298" s="102" t="s">
        <v>26</v>
      </c>
      <c r="D298" s="103" t="s">
        <v>592</v>
      </c>
      <c r="E298" s="104">
        <v>2</v>
      </c>
      <c r="F298" s="105"/>
      <c r="G298" s="106"/>
      <c r="H298" s="105"/>
      <c r="I298" s="107"/>
      <c r="J298" s="107"/>
      <c r="K298" s="107"/>
      <c r="L298" s="105"/>
    </row>
    <row r="299" spans="1:13">
      <c r="A299" s="105" t="s">
        <v>169</v>
      </c>
      <c r="B299" s="101" t="s">
        <v>595</v>
      </c>
      <c r="C299" s="102" t="s">
        <v>594</v>
      </c>
      <c r="D299" s="103" t="s">
        <v>123</v>
      </c>
      <c r="E299" s="104">
        <v>14000</v>
      </c>
      <c r="F299" s="105"/>
      <c r="G299" s="106"/>
      <c r="H299" s="105"/>
      <c r="I299" s="107"/>
      <c r="J299" s="107"/>
      <c r="K299" s="107"/>
      <c r="L299" s="105"/>
      <c r="M299" s="5"/>
    </row>
    <row r="300" spans="1:13">
      <c r="A300" s="105" t="s">
        <v>170</v>
      </c>
      <c r="B300" s="101" t="s">
        <v>595</v>
      </c>
      <c r="C300" s="102" t="s">
        <v>1059</v>
      </c>
      <c r="D300" s="103" t="s">
        <v>1060</v>
      </c>
      <c r="E300" s="104">
        <v>12</v>
      </c>
      <c r="F300" s="105"/>
      <c r="G300" s="106"/>
      <c r="H300" s="105"/>
      <c r="I300" s="107"/>
      <c r="J300" s="107"/>
      <c r="K300" s="107"/>
      <c r="L300" s="105"/>
    </row>
    <row r="301" spans="1:13" ht="39">
      <c r="A301" s="105" t="s">
        <v>171</v>
      </c>
      <c r="B301" s="101" t="s">
        <v>598</v>
      </c>
      <c r="C301" s="102" t="s">
        <v>596</v>
      </c>
      <c r="D301" s="103" t="s">
        <v>597</v>
      </c>
      <c r="E301" s="104">
        <v>900</v>
      </c>
      <c r="F301" s="105"/>
      <c r="G301" s="106"/>
      <c r="H301" s="105"/>
      <c r="I301" s="107"/>
      <c r="J301" s="107"/>
      <c r="K301" s="107"/>
      <c r="L301" s="105"/>
    </row>
    <row r="302" spans="1:13">
      <c r="A302" s="105" t="s">
        <v>176</v>
      </c>
      <c r="B302" s="74" t="s">
        <v>1061</v>
      </c>
      <c r="C302" s="64" t="s">
        <v>1062</v>
      </c>
      <c r="D302" s="65" t="s">
        <v>1063</v>
      </c>
      <c r="E302" s="63">
        <f>15*60</f>
        <v>900</v>
      </c>
      <c r="F302" s="63"/>
      <c r="G302" s="66"/>
      <c r="H302" s="67"/>
      <c r="I302" s="66"/>
      <c r="J302" s="66"/>
      <c r="K302" s="66"/>
      <c r="L302" s="30"/>
    </row>
    <row r="303" spans="1:13" ht="39">
      <c r="A303" s="105" t="s">
        <v>328</v>
      </c>
      <c r="B303" s="101" t="s">
        <v>600</v>
      </c>
      <c r="C303" s="102" t="s">
        <v>599</v>
      </c>
      <c r="D303" s="103" t="s">
        <v>392</v>
      </c>
      <c r="E303" s="104">
        <v>7600</v>
      </c>
      <c r="F303" s="105"/>
      <c r="G303" s="106"/>
      <c r="H303" s="105"/>
      <c r="I303" s="107"/>
      <c r="J303" s="107"/>
      <c r="K303" s="107"/>
      <c r="L303" s="105"/>
    </row>
    <row r="304" spans="1:13" ht="39">
      <c r="A304" s="105" t="s">
        <v>329</v>
      </c>
      <c r="B304" s="101" t="s">
        <v>604</v>
      </c>
      <c r="C304" s="102" t="s">
        <v>601</v>
      </c>
      <c r="D304" s="103" t="s">
        <v>392</v>
      </c>
      <c r="E304" s="104">
        <v>700</v>
      </c>
      <c r="F304" s="105"/>
      <c r="G304" s="106"/>
      <c r="H304" s="105"/>
      <c r="I304" s="107"/>
      <c r="J304" s="107"/>
      <c r="K304" s="107"/>
      <c r="L304" s="105"/>
    </row>
    <row r="305" spans="1:13">
      <c r="A305" s="105" t="s">
        <v>330</v>
      </c>
      <c r="B305" s="101" t="s">
        <v>603</v>
      </c>
      <c r="C305" s="102" t="s">
        <v>602</v>
      </c>
      <c r="D305" s="103" t="s">
        <v>288</v>
      </c>
      <c r="E305" s="104">
        <v>6300</v>
      </c>
      <c r="F305" s="105"/>
      <c r="G305" s="106"/>
      <c r="H305" s="105"/>
      <c r="I305" s="107"/>
      <c r="J305" s="107"/>
      <c r="K305" s="107"/>
      <c r="L305" s="105"/>
    </row>
    <row r="306" spans="1:13" s="17" customFormat="1">
      <c r="A306" s="105" t="s">
        <v>416</v>
      </c>
      <c r="B306" s="101" t="s">
        <v>615</v>
      </c>
      <c r="C306" s="102" t="s">
        <v>142</v>
      </c>
      <c r="D306" s="103" t="s">
        <v>288</v>
      </c>
      <c r="E306" s="104">
        <v>2500</v>
      </c>
      <c r="F306" s="105"/>
      <c r="G306" s="106"/>
      <c r="H306" s="105"/>
      <c r="I306" s="107"/>
      <c r="J306" s="107"/>
      <c r="K306" s="107"/>
      <c r="L306" s="105"/>
    </row>
    <row r="307" spans="1:13" s="17" customFormat="1" ht="102.75">
      <c r="A307" s="105" t="s">
        <v>418</v>
      </c>
      <c r="B307" s="101" t="s">
        <v>614</v>
      </c>
      <c r="C307" s="102" t="s">
        <v>611</v>
      </c>
      <c r="D307" s="103" t="s">
        <v>613</v>
      </c>
      <c r="E307" s="104">
        <v>5000</v>
      </c>
      <c r="F307" s="105"/>
      <c r="G307" s="106"/>
      <c r="H307" s="105"/>
      <c r="I307" s="107"/>
      <c r="J307" s="107"/>
      <c r="K307" s="107"/>
      <c r="L307" s="105"/>
      <c r="M307" s="29"/>
    </row>
    <row r="308" spans="1:13" s="17" customFormat="1">
      <c r="A308" s="105" t="s">
        <v>419</v>
      </c>
      <c r="B308" s="101" t="s">
        <v>617</v>
      </c>
      <c r="C308" s="102" t="s">
        <v>204</v>
      </c>
      <c r="D308" s="103" t="s">
        <v>288</v>
      </c>
      <c r="E308" s="104">
        <v>3200</v>
      </c>
      <c r="F308" s="105"/>
      <c r="G308" s="106"/>
      <c r="H308" s="105"/>
      <c r="I308" s="107"/>
      <c r="J308" s="107"/>
      <c r="K308" s="107"/>
      <c r="L308" s="105"/>
    </row>
    <row r="309" spans="1:13" s="17" customFormat="1" ht="26.25">
      <c r="A309" s="105" t="s">
        <v>421</v>
      </c>
      <c r="B309" s="101" t="s">
        <v>617</v>
      </c>
      <c r="C309" s="102" t="s">
        <v>39</v>
      </c>
      <c r="D309" s="103" t="s">
        <v>616</v>
      </c>
      <c r="E309" s="104">
        <v>25</v>
      </c>
      <c r="F309" s="105"/>
      <c r="G309" s="106"/>
      <c r="H309" s="105"/>
      <c r="I309" s="107"/>
      <c r="J309" s="107"/>
      <c r="K309" s="107"/>
      <c r="L309" s="105"/>
    </row>
    <row r="310" spans="1:13" s="17" customFormat="1">
      <c r="A310" s="105" t="s">
        <v>422</v>
      </c>
      <c r="B310" s="101" t="s">
        <v>619</v>
      </c>
      <c r="C310" s="102" t="s">
        <v>142</v>
      </c>
      <c r="D310" s="103" t="s">
        <v>288</v>
      </c>
      <c r="E310" s="104">
        <v>6000</v>
      </c>
      <c r="F310" s="105"/>
      <c r="G310" s="106"/>
      <c r="H310" s="105"/>
      <c r="I310" s="107"/>
      <c r="J310" s="107"/>
      <c r="K310" s="107"/>
      <c r="L310" s="105"/>
    </row>
    <row r="311" spans="1:13" s="17" customFormat="1">
      <c r="A311" s="105" t="s">
        <v>423</v>
      </c>
      <c r="B311" s="101" t="s">
        <v>620</v>
      </c>
      <c r="C311" s="102" t="s">
        <v>69</v>
      </c>
      <c r="D311" s="103" t="s">
        <v>123</v>
      </c>
      <c r="E311" s="104">
        <v>900</v>
      </c>
      <c r="F311" s="105"/>
      <c r="G311" s="106"/>
      <c r="H311" s="105"/>
      <c r="I311" s="107"/>
      <c r="J311" s="107"/>
      <c r="K311" s="107"/>
      <c r="L311" s="105"/>
    </row>
    <row r="312" spans="1:13" s="17" customFormat="1">
      <c r="A312" s="105" t="s">
        <v>425</v>
      </c>
      <c r="B312" s="101" t="s">
        <v>620</v>
      </c>
      <c r="C312" s="102" t="s">
        <v>621</v>
      </c>
      <c r="D312" s="103" t="s">
        <v>391</v>
      </c>
      <c r="E312" s="104">
        <v>380</v>
      </c>
      <c r="F312" s="105"/>
      <c r="G312" s="106"/>
      <c r="H312" s="105"/>
      <c r="I312" s="107"/>
      <c r="J312" s="107"/>
      <c r="K312" s="107"/>
      <c r="L312" s="105"/>
    </row>
    <row r="313" spans="1:13" s="17" customFormat="1" ht="26.25">
      <c r="A313" s="105" t="s">
        <v>426</v>
      </c>
      <c r="B313" s="101" t="s">
        <v>623</v>
      </c>
      <c r="C313" s="102" t="s">
        <v>622</v>
      </c>
      <c r="D313" s="103" t="s">
        <v>624</v>
      </c>
      <c r="E313" s="104">
        <v>100</v>
      </c>
      <c r="F313" s="105"/>
      <c r="G313" s="106"/>
      <c r="H313" s="105"/>
      <c r="I313" s="107"/>
      <c r="J313" s="107"/>
      <c r="K313" s="107"/>
      <c r="L313" s="105"/>
    </row>
    <row r="314" spans="1:13" s="17" customFormat="1">
      <c r="A314" s="105" t="s">
        <v>427</v>
      </c>
      <c r="B314" s="101" t="s">
        <v>623</v>
      </c>
      <c r="C314" s="102" t="s">
        <v>625</v>
      </c>
      <c r="D314" s="103" t="s">
        <v>394</v>
      </c>
      <c r="E314" s="104">
        <v>1700</v>
      </c>
      <c r="F314" s="105"/>
      <c r="G314" s="106"/>
      <c r="H314" s="105"/>
      <c r="I314" s="107"/>
      <c r="J314" s="107"/>
      <c r="K314" s="107"/>
      <c r="L314" s="105"/>
    </row>
    <row r="315" spans="1:13" s="17" customFormat="1" ht="39">
      <c r="A315" s="105" t="s">
        <v>428</v>
      </c>
      <c r="B315" s="101" t="s">
        <v>630</v>
      </c>
      <c r="C315" s="102" t="s">
        <v>629</v>
      </c>
      <c r="D315" s="103" t="s">
        <v>631</v>
      </c>
      <c r="E315" s="104">
        <v>60</v>
      </c>
      <c r="F315" s="105"/>
      <c r="G315" s="106"/>
      <c r="H315" s="105"/>
      <c r="I315" s="107"/>
      <c r="J315" s="107"/>
      <c r="K315" s="107"/>
      <c r="L315" s="105"/>
    </row>
    <row r="316" spans="1:13" s="17" customFormat="1" ht="102.75">
      <c r="A316" s="105" t="s">
        <v>430</v>
      </c>
      <c r="B316" s="101" t="s">
        <v>634</v>
      </c>
      <c r="C316" s="102" t="s">
        <v>118</v>
      </c>
      <c r="D316" s="103" t="s">
        <v>632</v>
      </c>
      <c r="E316" s="104">
        <f>1200</f>
        <v>1200</v>
      </c>
      <c r="F316" s="105"/>
      <c r="G316" s="106"/>
      <c r="H316" s="105"/>
      <c r="I316" s="107"/>
      <c r="J316" s="107"/>
      <c r="K316" s="107"/>
      <c r="L316" s="105"/>
    </row>
    <row r="317" spans="1:13" s="17" customFormat="1" ht="39">
      <c r="A317" s="105" t="s">
        <v>431</v>
      </c>
      <c r="B317" s="101" t="s">
        <v>634</v>
      </c>
      <c r="C317" s="102" t="s">
        <v>220</v>
      </c>
      <c r="D317" s="103" t="s">
        <v>633</v>
      </c>
      <c r="E317" s="104">
        <v>1100</v>
      </c>
      <c r="F317" s="105"/>
      <c r="G317" s="106"/>
      <c r="H317" s="105"/>
      <c r="I317" s="107"/>
      <c r="J317" s="107"/>
      <c r="K317" s="107"/>
      <c r="L317" s="105"/>
    </row>
    <row r="318" spans="1:13" s="17" customFormat="1" ht="39">
      <c r="A318" s="105" t="s">
        <v>432</v>
      </c>
      <c r="B318" s="101" t="s">
        <v>636</v>
      </c>
      <c r="C318" s="102" t="s">
        <v>635</v>
      </c>
      <c r="D318" s="103" t="s">
        <v>637</v>
      </c>
      <c r="E318" s="104">
        <v>675</v>
      </c>
      <c r="F318" s="105"/>
      <c r="G318" s="106"/>
      <c r="H318" s="105"/>
      <c r="I318" s="107"/>
      <c r="J318" s="107"/>
      <c r="K318" s="107"/>
      <c r="L318" s="105"/>
    </row>
    <row r="319" spans="1:13" s="17" customFormat="1" ht="26.25">
      <c r="A319" s="105" t="s">
        <v>433</v>
      </c>
      <c r="B319" s="101" t="s">
        <v>639</v>
      </c>
      <c r="C319" s="102" t="s">
        <v>638</v>
      </c>
      <c r="D319" s="103" t="s">
        <v>640</v>
      </c>
      <c r="E319" s="104">
        <v>50</v>
      </c>
      <c r="F319" s="105"/>
      <c r="G319" s="106"/>
      <c r="H319" s="105"/>
      <c r="I319" s="107"/>
      <c r="J319" s="107"/>
      <c r="K319" s="107"/>
      <c r="L319" s="105"/>
    </row>
    <row r="320" spans="1:13" s="17" customFormat="1" ht="26.25">
      <c r="A320" s="105" t="s">
        <v>435</v>
      </c>
      <c r="B320" s="101" t="s">
        <v>641</v>
      </c>
      <c r="C320" s="102" t="s">
        <v>395</v>
      </c>
      <c r="D320" s="103" t="s">
        <v>640</v>
      </c>
      <c r="E320" s="104">
        <v>3200</v>
      </c>
      <c r="F320" s="105"/>
      <c r="G320" s="106"/>
      <c r="H320" s="105"/>
      <c r="I320" s="107"/>
      <c r="J320" s="107"/>
      <c r="K320" s="107"/>
      <c r="L320" s="105"/>
    </row>
    <row r="321" spans="1:12" s="17" customFormat="1" ht="26.25">
      <c r="A321" s="105" t="s">
        <v>436</v>
      </c>
      <c r="B321" s="101" t="s">
        <v>642</v>
      </c>
      <c r="C321" s="102" t="s">
        <v>400</v>
      </c>
      <c r="D321" s="103" t="s">
        <v>643</v>
      </c>
      <c r="E321" s="104">
        <v>2</v>
      </c>
      <c r="F321" s="105"/>
      <c r="G321" s="106"/>
      <c r="H321" s="105"/>
      <c r="I321" s="107"/>
      <c r="J321" s="107"/>
      <c r="K321" s="107"/>
      <c r="L321" s="105"/>
    </row>
    <row r="322" spans="1:12" s="17" customFormat="1">
      <c r="A322" s="105" t="s">
        <v>437</v>
      </c>
      <c r="B322" s="101" t="s">
        <v>644</v>
      </c>
      <c r="C322" s="102" t="s">
        <v>297</v>
      </c>
      <c r="D322" s="132" t="s">
        <v>299</v>
      </c>
      <c r="E322" s="104">
        <v>5400</v>
      </c>
      <c r="F322" s="105"/>
      <c r="G322" s="106"/>
      <c r="H322" s="105"/>
      <c r="I322" s="107"/>
      <c r="J322" s="107"/>
      <c r="K322" s="107"/>
      <c r="L322" s="105"/>
    </row>
    <row r="323" spans="1:12" s="17" customFormat="1">
      <c r="A323" s="105" t="s">
        <v>438</v>
      </c>
      <c r="B323" s="101" t="s">
        <v>645</v>
      </c>
      <c r="C323" s="102" t="s">
        <v>309</v>
      </c>
      <c r="D323" s="103" t="s">
        <v>123</v>
      </c>
      <c r="E323" s="104">
        <v>10600</v>
      </c>
      <c r="F323" s="105"/>
      <c r="G323" s="106"/>
      <c r="H323" s="105"/>
      <c r="I323" s="107"/>
      <c r="J323" s="107"/>
      <c r="K323" s="107"/>
      <c r="L323" s="105"/>
    </row>
    <row r="324" spans="1:12" s="17" customFormat="1" ht="51.75">
      <c r="A324" s="105" t="s">
        <v>440</v>
      </c>
      <c r="B324" s="101" t="s">
        <v>646</v>
      </c>
      <c r="C324" s="102" t="s">
        <v>190</v>
      </c>
      <c r="D324" s="103" t="s">
        <v>647</v>
      </c>
      <c r="E324" s="104">
        <v>1260</v>
      </c>
      <c r="F324" s="105"/>
      <c r="G324" s="106"/>
      <c r="H324" s="105"/>
      <c r="I324" s="107"/>
      <c r="J324" s="107"/>
      <c r="K324" s="107"/>
      <c r="L324" s="105"/>
    </row>
    <row r="325" spans="1:12" s="17" customFormat="1" ht="51.75">
      <c r="A325" s="105" t="s">
        <v>442</v>
      </c>
      <c r="B325" s="101" t="s">
        <v>646</v>
      </c>
      <c r="C325" s="102" t="s">
        <v>191</v>
      </c>
      <c r="D325" s="103" t="s">
        <v>647</v>
      </c>
      <c r="E325" s="104">
        <v>784</v>
      </c>
      <c r="F325" s="105"/>
      <c r="G325" s="106"/>
      <c r="H325" s="105"/>
      <c r="I325" s="107"/>
      <c r="J325" s="107"/>
      <c r="K325" s="107"/>
      <c r="L325" s="105"/>
    </row>
    <row r="326" spans="1:12" s="17" customFormat="1">
      <c r="A326" s="105" t="s">
        <v>361</v>
      </c>
      <c r="B326" s="101" t="s">
        <v>648</v>
      </c>
      <c r="C326" s="102" t="s">
        <v>204</v>
      </c>
      <c r="D326" s="103" t="s">
        <v>299</v>
      </c>
      <c r="E326" s="104">
        <v>900</v>
      </c>
      <c r="F326" s="105"/>
      <c r="G326" s="106"/>
      <c r="H326" s="105"/>
      <c r="I326" s="107"/>
      <c r="J326" s="107"/>
      <c r="K326" s="107"/>
      <c r="L326" s="105"/>
    </row>
    <row r="327" spans="1:12" s="17" customFormat="1">
      <c r="A327" s="105" t="s">
        <v>444</v>
      </c>
      <c r="B327" s="101" t="s">
        <v>648</v>
      </c>
      <c r="C327" s="102" t="s">
        <v>167</v>
      </c>
      <c r="D327" s="103" t="s">
        <v>123</v>
      </c>
      <c r="E327" s="104">
        <v>1200</v>
      </c>
      <c r="F327" s="105"/>
      <c r="G327" s="106"/>
      <c r="H327" s="105"/>
      <c r="I327" s="107"/>
      <c r="J327" s="107"/>
      <c r="K327" s="107"/>
      <c r="L327" s="105"/>
    </row>
    <row r="328" spans="1:12" s="17" customFormat="1" ht="39">
      <c r="A328" s="105" t="s">
        <v>446</v>
      </c>
      <c r="B328" s="101" t="s">
        <v>651</v>
      </c>
      <c r="C328" s="102" t="s">
        <v>649</v>
      </c>
      <c r="D328" s="103" t="s">
        <v>650</v>
      </c>
      <c r="E328" s="104">
        <v>1300</v>
      </c>
      <c r="F328" s="105"/>
      <c r="G328" s="106"/>
      <c r="H328" s="105"/>
      <c r="I328" s="107"/>
      <c r="J328" s="107"/>
      <c r="K328" s="107"/>
      <c r="L328" s="105"/>
    </row>
    <row r="329" spans="1:12" s="17" customFormat="1">
      <c r="A329" s="105" t="s">
        <v>449</v>
      </c>
      <c r="B329" s="101" t="s">
        <v>652</v>
      </c>
      <c r="C329" s="102" t="s">
        <v>251</v>
      </c>
      <c r="D329" s="103" t="s">
        <v>299</v>
      </c>
      <c r="E329" s="104">
        <v>2100</v>
      </c>
      <c r="F329" s="105"/>
      <c r="G329" s="106"/>
      <c r="H329" s="105"/>
      <c r="I329" s="107"/>
      <c r="J329" s="107"/>
      <c r="K329" s="107"/>
      <c r="L329" s="105"/>
    </row>
    <row r="330" spans="1:12" s="17" customFormat="1">
      <c r="A330" s="105" t="s">
        <v>450</v>
      </c>
      <c r="B330" s="101" t="s">
        <v>652</v>
      </c>
      <c r="C330" s="102" t="s">
        <v>220</v>
      </c>
      <c r="D330" s="103" t="s">
        <v>299</v>
      </c>
      <c r="E330" s="104">
        <v>1500</v>
      </c>
      <c r="F330" s="105"/>
      <c r="G330" s="106"/>
      <c r="H330" s="105"/>
      <c r="I330" s="107"/>
      <c r="J330" s="107"/>
      <c r="K330" s="107"/>
      <c r="L330" s="105"/>
    </row>
    <row r="331" spans="1:12" s="17" customFormat="1">
      <c r="A331" s="105" t="s">
        <v>451</v>
      </c>
      <c r="B331" s="101" t="s">
        <v>653</v>
      </c>
      <c r="C331" s="102" t="s">
        <v>204</v>
      </c>
      <c r="D331" s="103" t="s">
        <v>123</v>
      </c>
      <c r="E331" s="104">
        <v>2800</v>
      </c>
      <c r="F331" s="105"/>
      <c r="G331" s="106"/>
      <c r="H331" s="105"/>
      <c r="I331" s="107"/>
      <c r="J331" s="107"/>
      <c r="K331" s="107"/>
      <c r="L331" s="105"/>
    </row>
    <row r="332" spans="1:12" s="17" customFormat="1" ht="102.75">
      <c r="A332" s="105" t="s">
        <v>453</v>
      </c>
      <c r="B332" s="101" t="s">
        <v>655</v>
      </c>
      <c r="C332" s="102" t="s">
        <v>654</v>
      </c>
      <c r="D332" s="103" t="s">
        <v>656</v>
      </c>
      <c r="E332" s="104">
        <v>60</v>
      </c>
      <c r="F332" s="105"/>
      <c r="G332" s="106"/>
      <c r="H332" s="105"/>
      <c r="I332" s="107"/>
      <c r="J332" s="107"/>
      <c r="K332" s="107"/>
      <c r="L332" s="105"/>
    </row>
    <row r="333" spans="1:12" s="17" customFormat="1">
      <c r="A333" s="105" t="s">
        <v>455</v>
      </c>
      <c r="B333" s="101" t="s">
        <v>657</v>
      </c>
      <c r="C333" s="102" t="s">
        <v>309</v>
      </c>
      <c r="D333" s="103" t="s">
        <v>299</v>
      </c>
      <c r="E333" s="104">
        <v>240</v>
      </c>
      <c r="F333" s="105"/>
      <c r="G333" s="106"/>
      <c r="H333" s="105"/>
      <c r="I333" s="107"/>
      <c r="J333" s="107"/>
      <c r="K333" s="107"/>
      <c r="L333" s="105"/>
    </row>
    <row r="334" spans="1:12" s="17" customFormat="1" ht="39">
      <c r="A334" s="105" t="s">
        <v>456</v>
      </c>
      <c r="B334" s="101" t="s">
        <v>660</v>
      </c>
      <c r="C334" s="102" t="s">
        <v>332</v>
      </c>
      <c r="D334" s="103" t="s">
        <v>223</v>
      </c>
      <c r="E334" s="104">
        <v>10000</v>
      </c>
      <c r="F334" s="105"/>
      <c r="G334" s="106"/>
      <c r="H334" s="105"/>
      <c r="I334" s="107"/>
      <c r="J334" s="107"/>
      <c r="K334" s="107"/>
      <c r="L334" s="105"/>
    </row>
    <row r="335" spans="1:12" s="17" customFormat="1" ht="39">
      <c r="A335" s="105" t="s">
        <v>458</v>
      </c>
      <c r="B335" s="101" t="s">
        <v>658</v>
      </c>
      <c r="C335" s="102" t="s">
        <v>332</v>
      </c>
      <c r="D335" s="103" t="s">
        <v>659</v>
      </c>
      <c r="E335" s="104">
        <v>2000</v>
      </c>
      <c r="F335" s="105"/>
      <c r="G335" s="106"/>
      <c r="H335" s="105"/>
      <c r="I335" s="107"/>
      <c r="J335" s="107"/>
      <c r="K335" s="107"/>
      <c r="L335" s="105"/>
    </row>
    <row r="336" spans="1:12" s="17" customFormat="1">
      <c r="A336" s="105" t="s">
        <v>459</v>
      </c>
      <c r="B336" s="101" t="s">
        <v>662</v>
      </c>
      <c r="C336" s="102" t="s">
        <v>220</v>
      </c>
      <c r="D336" s="103" t="s">
        <v>661</v>
      </c>
      <c r="E336" s="104">
        <v>350</v>
      </c>
      <c r="F336" s="105"/>
      <c r="G336" s="106"/>
      <c r="H336" s="105"/>
      <c r="I336" s="107"/>
      <c r="J336" s="107"/>
      <c r="K336" s="107"/>
      <c r="L336" s="105"/>
    </row>
    <row r="337" spans="1:12" s="17" customFormat="1">
      <c r="A337" s="105" t="s">
        <v>460</v>
      </c>
      <c r="B337" s="101" t="s">
        <v>663</v>
      </c>
      <c r="C337" s="102" t="s">
        <v>118</v>
      </c>
      <c r="D337" s="103" t="s">
        <v>661</v>
      </c>
      <c r="E337" s="104">
        <v>1960</v>
      </c>
      <c r="F337" s="105"/>
      <c r="G337" s="106"/>
      <c r="H337" s="105"/>
      <c r="I337" s="107"/>
      <c r="J337" s="107"/>
      <c r="K337" s="107"/>
      <c r="L337" s="105"/>
    </row>
    <row r="338" spans="1:12" s="17" customFormat="1" ht="39">
      <c r="A338" s="105" t="s">
        <v>1162</v>
      </c>
      <c r="B338" s="101" t="s">
        <v>665</v>
      </c>
      <c r="C338" s="102" t="s">
        <v>664</v>
      </c>
      <c r="D338" s="103" t="s">
        <v>666</v>
      </c>
      <c r="E338" s="104">
        <v>25</v>
      </c>
      <c r="F338" s="105"/>
      <c r="G338" s="106"/>
      <c r="H338" s="105"/>
      <c r="I338" s="107"/>
      <c r="J338" s="107"/>
      <c r="K338" s="107"/>
      <c r="L338" s="105"/>
    </row>
    <row r="339" spans="1:12" s="17" customFormat="1">
      <c r="A339" s="105" t="s">
        <v>463</v>
      </c>
      <c r="B339" s="101" t="s">
        <v>667</v>
      </c>
      <c r="C339" s="102" t="s">
        <v>167</v>
      </c>
      <c r="D339" s="103" t="s">
        <v>299</v>
      </c>
      <c r="E339" s="104">
        <v>60</v>
      </c>
      <c r="F339" s="105"/>
      <c r="G339" s="106"/>
      <c r="H339" s="105"/>
      <c r="I339" s="107"/>
      <c r="J339" s="107"/>
      <c r="K339" s="107"/>
      <c r="L339" s="105"/>
    </row>
    <row r="340" spans="1:12" s="17" customFormat="1" ht="39">
      <c r="A340" s="105" t="s">
        <v>464</v>
      </c>
      <c r="B340" s="101" t="s">
        <v>672</v>
      </c>
      <c r="C340" s="102" t="s">
        <v>399</v>
      </c>
      <c r="D340" s="103" t="s">
        <v>668</v>
      </c>
      <c r="E340" s="104">
        <v>600</v>
      </c>
      <c r="F340" s="105"/>
      <c r="G340" s="106"/>
      <c r="H340" s="105"/>
      <c r="I340" s="107"/>
      <c r="J340" s="107"/>
      <c r="K340" s="107"/>
      <c r="L340" s="105"/>
    </row>
    <row r="341" spans="1:12" s="17" customFormat="1" ht="51.75">
      <c r="A341" s="105" t="s">
        <v>465</v>
      </c>
      <c r="B341" s="101" t="s">
        <v>670</v>
      </c>
      <c r="C341" s="102" t="s">
        <v>669</v>
      </c>
      <c r="D341" s="103" t="s">
        <v>671</v>
      </c>
      <c r="E341" s="104">
        <f>40*60</f>
        <v>2400</v>
      </c>
      <c r="F341" s="105"/>
      <c r="G341" s="106"/>
      <c r="H341" s="105"/>
      <c r="I341" s="107"/>
      <c r="J341" s="107"/>
      <c r="K341" s="107"/>
      <c r="L341" s="105"/>
    </row>
    <row r="342" spans="1:12" s="17" customFormat="1" ht="51.75">
      <c r="A342" s="105" t="s">
        <v>466</v>
      </c>
      <c r="B342" s="101" t="s">
        <v>674</v>
      </c>
      <c r="C342" s="102" t="s">
        <v>673</v>
      </c>
      <c r="D342" s="103" t="s">
        <v>675</v>
      </c>
      <c r="E342" s="104">
        <v>3</v>
      </c>
      <c r="F342" s="105"/>
      <c r="G342" s="106"/>
      <c r="H342" s="105"/>
      <c r="I342" s="107"/>
      <c r="J342" s="107"/>
      <c r="K342" s="107"/>
      <c r="L342" s="105"/>
    </row>
    <row r="343" spans="1:12" s="17" customFormat="1" ht="64.5">
      <c r="A343" s="105" t="s">
        <v>467</v>
      </c>
      <c r="B343" s="101" t="s">
        <v>676</v>
      </c>
      <c r="C343" s="102" t="s">
        <v>395</v>
      </c>
      <c r="D343" s="103" t="s">
        <v>677</v>
      </c>
      <c r="E343" s="104">
        <f>15*10</f>
        <v>150</v>
      </c>
      <c r="F343" s="105"/>
      <c r="G343" s="106"/>
      <c r="H343" s="105"/>
      <c r="I343" s="107"/>
      <c r="J343" s="107"/>
      <c r="K343" s="107"/>
      <c r="L343" s="105"/>
    </row>
    <row r="344" spans="1:12" s="17" customFormat="1">
      <c r="A344" s="105" t="s">
        <v>468</v>
      </c>
      <c r="B344" s="101" t="s">
        <v>462</v>
      </c>
      <c r="C344" s="102" t="s">
        <v>309</v>
      </c>
      <c r="D344" s="103" t="s">
        <v>123</v>
      </c>
      <c r="E344" s="104">
        <v>9000</v>
      </c>
      <c r="F344" s="105"/>
      <c r="G344" s="106"/>
      <c r="H344" s="105"/>
      <c r="I344" s="107"/>
      <c r="J344" s="107"/>
      <c r="K344" s="107"/>
      <c r="L344" s="105"/>
    </row>
    <row r="345" spans="1:12" s="17" customFormat="1" ht="26.25">
      <c r="A345" s="105" t="s">
        <v>469</v>
      </c>
      <c r="B345" s="101" t="s">
        <v>679</v>
      </c>
      <c r="C345" s="102" t="s">
        <v>678</v>
      </c>
      <c r="D345" s="103" t="s">
        <v>680</v>
      </c>
      <c r="E345" s="104">
        <v>15</v>
      </c>
      <c r="F345" s="105"/>
      <c r="G345" s="106"/>
      <c r="H345" s="105"/>
      <c r="I345" s="107"/>
      <c r="J345" s="107"/>
      <c r="K345" s="107"/>
      <c r="L345" s="105"/>
    </row>
    <row r="346" spans="1:12" s="17" customFormat="1" ht="39">
      <c r="A346" s="105" t="s">
        <v>470</v>
      </c>
      <c r="B346" s="101" t="s">
        <v>682</v>
      </c>
      <c r="C346" s="102" t="s">
        <v>681</v>
      </c>
      <c r="D346" s="103" t="s">
        <v>683</v>
      </c>
      <c r="E346" s="104">
        <v>200</v>
      </c>
      <c r="F346" s="105"/>
      <c r="G346" s="106"/>
      <c r="H346" s="105"/>
      <c r="I346" s="107"/>
      <c r="J346" s="107"/>
      <c r="K346" s="107"/>
      <c r="L346" s="105"/>
    </row>
    <row r="347" spans="1:12" s="17" customFormat="1">
      <c r="A347" s="105" t="s">
        <v>471</v>
      </c>
      <c r="B347" s="101" t="s">
        <v>396</v>
      </c>
      <c r="C347" s="102" t="s">
        <v>167</v>
      </c>
      <c r="D347" s="103" t="s">
        <v>123</v>
      </c>
      <c r="E347" s="104">
        <v>300</v>
      </c>
      <c r="F347" s="105"/>
      <c r="G347" s="106"/>
      <c r="H347" s="105"/>
      <c r="I347" s="107"/>
      <c r="J347" s="107"/>
      <c r="K347" s="107"/>
      <c r="L347" s="105"/>
    </row>
    <row r="348" spans="1:12" s="17" customFormat="1">
      <c r="A348" s="105" t="s">
        <v>472</v>
      </c>
      <c r="B348" s="101" t="s">
        <v>684</v>
      </c>
      <c r="C348" s="102" t="s">
        <v>69</v>
      </c>
      <c r="D348" s="103" t="s">
        <v>299</v>
      </c>
      <c r="E348" s="104">
        <v>520</v>
      </c>
      <c r="F348" s="105"/>
      <c r="G348" s="106"/>
      <c r="H348" s="105"/>
      <c r="I348" s="107"/>
      <c r="J348" s="107"/>
      <c r="K348" s="107"/>
      <c r="L348" s="105"/>
    </row>
    <row r="349" spans="1:12" s="17" customFormat="1">
      <c r="A349" s="105" t="s">
        <v>473</v>
      </c>
      <c r="B349" s="101" t="s">
        <v>684</v>
      </c>
      <c r="C349" s="102" t="s">
        <v>397</v>
      </c>
      <c r="D349" s="103" t="s">
        <v>685</v>
      </c>
      <c r="E349" s="104">
        <v>1800</v>
      </c>
      <c r="F349" s="105"/>
      <c r="G349" s="106"/>
      <c r="H349" s="105"/>
      <c r="I349" s="107"/>
      <c r="J349" s="107"/>
      <c r="K349" s="107"/>
      <c r="L349" s="105"/>
    </row>
    <row r="350" spans="1:12" s="17" customFormat="1" ht="64.5">
      <c r="A350" s="105" t="s">
        <v>474</v>
      </c>
      <c r="B350" s="101" t="s">
        <v>697</v>
      </c>
      <c r="C350" s="133">
        <v>1.5E-3</v>
      </c>
      <c r="D350" s="103" t="s">
        <v>698</v>
      </c>
      <c r="E350" s="104">
        <v>100</v>
      </c>
      <c r="F350" s="105"/>
      <c r="G350" s="106"/>
      <c r="H350" s="105"/>
      <c r="I350" s="107"/>
      <c r="J350" s="107"/>
      <c r="K350" s="107"/>
      <c r="L350" s="105"/>
    </row>
    <row r="351" spans="1:12" s="17" customFormat="1">
      <c r="A351" s="105" t="s">
        <v>475</v>
      </c>
      <c r="B351" s="101" t="s">
        <v>687</v>
      </c>
      <c r="C351" s="102" t="s">
        <v>251</v>
      </c>
      <c r="D351" s="103" t="s">
        <v>123</v>
      </c>
      <c r="E351" s="104">
        <v>900</v>
      </c>
      <c r="F351" s="105"/>
      <c r="G351" s="106"/>
      <c r="H351" s="105"/>
      <c r="I351" s="107"/>
      <c r="J351" s="107"/>
      <c r="K351" s="107"/>
      <c r="L351" s="105"/>
    </row>
    <row r="352" spans="1:12" s="17" customFormat="1">
      <c r="A352" s="105" t="s">
        <v>476</v>
      </c>
      <c r="B352" s="101" t="s">
        <v>688</v>
      </c>
      <c r="C352" s="102" t="s">
        <v>188</v>
      </c>
      <c r="D352" s="103" t="s">
        <v>299</v>
      </c>
      <c r="E352" s="104">
        <v>1800</v>
      </c>
      <c r="F352" s="105"/>
      <c r="G352" s="106"/>
      <c r="H352" s="105"/>
      <c r="I352" s="107"/>
      <c r="J352" s="107"/>
      <c r="K352" s="107"/>
      <c r="L352" s="105"/>
    </row>
    <row r="353" spans="1:12" s="17" customFormat="1">
      <c r="A353" s="105" t="s">
        <v>477</v>
      </c>
      <c r="B353" s="101" t="s">
        <v>689</v>
      </c>
      <c r="C353" s="102" t="s">
        <v>310</v>
      </c>
      <c r="D353" s="103" t="s">
        <v>690</v>
      </c>
      <c r="E353" s="104">
        <v>70</v>
      </c>
      <c r="F353" s="105"/>
      <c r="G353" s="106"/>
      <c r="H353" s="105"/>
      <c r="I353" s="107"/>
      <c r="J353" s="107"/>
      <c r="K353" s="107"/>
      <c r="L353" s="105"/>
    </row>
    <row r="354" spans="1:12" s="17" customFormat="1" ht="39">
      <c r="A354" s="105" t="s">
        <v>478</v>
      </c>
      <c r="B354" s="101" t="s">
        <v>689</v>
      </c>
      <c r="C354" s="102" t="s">
        <v>253</v>
      </c>
      <c r="D354" s="103" t="s">
        <v>691</v>
      </c>
      <c r="E354" s="104">
        <v>900</v>
      </c>
      <c r="F354" s="105"/>
      <c r="G354" s="106"/>
      <c r="H354" s="105"/>
      <c r="I354" s="107"/>
      <c r="J354" s="107"/>
      <c r="K354" s="107"/>
      <c r="L354" s="105"/>
    </row>
    <row r="355" spans="1:12" s="17" customFormat="1">
      <c r="A355" s="105" t="s">
        <v>479</v>
      </c>
      <c r="B355" s="101" t="s">
        <v>689</v>
      </c>
      <c r="C355" s="102" t="s">
        <v>191</v>
      </c>
      <c r="D355" s="103" t="s">
        <v>690</v>
      </c>
      <c r="E355" s="104">
        <v>150</v>
      </c>
      <c r="F355" s="105"/>
      <c r="G355" s="106"/>
      <c r="H355" s="105"/>
      <c r="I355" s="107"/>
      <c r="J355" s="107"/>
      <c r="K355" s="107"/>
      <c r="L355" s="105"/>
    </row>
    <row r="356" spans="1:12" s="17" customFormat="1" ht="77.25">
      <c r="A356" s="105" t="s">
        <v>480</v>
      </c>
      <c r="B356" s="101" t="s">
        <v>206</v>
      </c>
      <c r="C356" s="102" t="s">
        <v>692</v>
      </c>
      <c r="D356" s="103" t="s">
        <v>693</v>
      </c>
      <c r="E356" s="104">
        <v>6000</v>
      </c>
      <c r="F356" s="105"/>
      <c r="G356" s="106"/>
      <c r="H356" s="105"/>
      <c r="I356" s="107"/>
      <c r="J356" s="107"/>
      <c r="K356" s="107"/>
      <c r="L356" s="105"/>
    </row>
    <row r="357" spans="1:12" s="17" customFormat="1">
      <c r="A357" s="105" t="s">
        <v>481</v>
      </c>
      <c r="B357" s="101" t="s">
        <v>699</v>
      </c>
      <c r="C357" s="102" t="s">
        <v>118</v>
      </c>
      <c r="D357" s="103" t="s">
        <v>299</v>
      </c>
      <c r="E357" s="104">
        <v>336</v>
      </c>
      <c r="F357" s="105"/>
      <c r="G357" s="106"/>
      <c r="H357" s="105"/>
      <c r="I357" s="107"/>
      <c r="J357" s="107"/>
      <c r="K357" s="107"/>
      <c r="L357" s="105"/>
    </row>
    <row r="358" spans="1:12" s="17" customFormat="1">
      <c r="A358" s="105" t="s">
        <v>482</v>
      </c>
      <c r="B358" s="101" t="s">
        <v>699</v>
      </c>
      <c r="C358" s="102" t="s">
        <v>220</v>
      </c>
      <c r="D358" s="103" t="s">
        <v>123</v>
      </c>
      <c r="E358" s="104">
        <v>260</v>
      </c>
      <c r="F358" s="105"/>
      <c r="G358" s="106"/>
      <c r="H358" s="105"/>
      <c r="I358" s="107"/>
      <c r="J358" s="107"/>
      <c r="K358" s="107"/>
      <c r="L358" s="105"/>
    </row>
    <row r="359" spans="1:12" s="17" customFormat="1" ht="26.25">
      <c r="A359" s="105" t="s">
        <v>483</v>
      </c>
      <c r="B359" s="101" t="s">
        <v>701</v>
      </c>
      <c r="C359" s="102" t="s">
        <v>700</v>
      </c>
      <c r="D359" s="103" t="s">
        <v>702</v>
      </c>
      <c r="E359" s="104">
        <v>5</v>
      </c>
      <c r="F359" s="105"/>
      <c r="G359" s="106"/>
      <c r="H359" s="105"/>
      <c r="I359" s="107"/>
      <c r="J359" s="107"/>
      <c r="K359" s="107"/>
      <c r="L359" s="105"/>
    </row>
    <row r="360" spans="1:12" s="17" customFormat="1" ht="39">
      <c r="A360" s="105" t="s">
        <v>1195</v>
      </c>
      <c r="B360" s="101" t="s">
        <v>704</v>
      </c>
      <c r="C360" s="102" t="s">
        <v>703</v>
      </c>
      <c r="D360" s="103" t="s">
        <v>705</v>
      </c>
      <c r="E360" s="104">
        <v>2000</v>
      </c>
      <c r="F360" s="105"/>
      <c r="G360" s="106"/>
      <c r="H360" s="105"/>
      <c r="I360" s="107"/>
      <c r="J360" s="107"/>
      <c r="K360" s="107"/>
      <c r="L360" s="105"/>
    </row>
    <row r="361" spans="1:12" s="17" customFormat="1" ht="39">
      <c r="A361" s="105" t="s">
        <v>1197</v>
      </c>
      <c r="B361" s="101" t="s">
        <v>706</v>
      </c>
      <c r="C361" s="102" t="s">
        <v>400</v>
      </c>
      <c r="D361" s="103" t="s">
        <v>705</v>
      </c>
      <c r="E361" s="104">
        <v>6000</v>
      </c>
      <c r="F361" s="105"/>
      <c r="G361" s="106"/>
      <c r="H361" s="105"/>
      <c r="I361" s="107"/>
      <c r="J361" s="107"/>
      <c r="K361" s="107"/>
      <c r="L361" s="105"/>
    </row>
    <row r="362" spans="1:12" s="17" customFormat="1" ht="64.5">
      <c r="A362" s="105" t="s">
        <v>484</v>
      </c>
      <c r="B362" s="101" t="s">
        <v>708</v>
      </c>
      <c r="C362" s="102" t="s">
        <v>707</v>
      </c>
      <c r="D362" s="103" t="s">
        <v>709</v>
      </c>
      <c r="E362" s="104">
        <v>8000</v>
      </c>
      <c r="F362" s="105"/>
      <c r="G362" s="106"/>
      <c r="H362" s="105"/>
      <c r="I362" s="107"/>
      <c r="J362" s="107"/>
      <c r="K362" s="107"/>
      <c r="L362" s="105"/>
    </row>
    <row r="363" spans="1:12" s="17" customFormat="1" ht="39">
      <c r="A363" s="105" t="s">
        <v>485</v>
      </c>
      <c r="B363" s="101" t="s">
        <v>710</v>
      </c>
      <c r="C363" s="102" t="s">
        <v>618</v>
      </c>
      <c r="D363" s="103" t="s">
        <v>711</v>
      </c>
      <c r="E363" s="104">
        <v>500</v>
      </c>
      <c r="F363" s="105"/>
      <c r="G363" s="106"/>
      <c r="H363" s="105"/>
      <c r="I363" s="107"/>
      <c r="J363" s="107"/>
      <c r="K363" s="107"/>
      <c r="L363" s="105"/>
    </row>
    <row r="364" spans="1:12" s="17" customFormat="1" ht="39">
      <c r="A364" s="105" t="s">
        <v>486</v>
      </c>
      <c r="B364" s="101" t="s">
        <v>713</v>
      </c>
      <c r="C364" s="102" t="s">
        <v>107</v>
      </c>
      <c r="D364" s="103" t="s">
        <v>712</v>
      </c>
      <c r="E364" s="104">
        <v>10000</v>
      </c>
      <c r="F364" s="105"/>
      <c r="G364" s="106"/>
      <c r="H364" s="105"/>
      <c r="I364" s="107"/>
      <c r="J364" s="107"/>
      <c r="K364" s="107"/>
      <c r="L364" s="105"/>
    </row>
    <row r="365" spans="1:12" s="17" customFormat="1" ht="26.25">
      <c r="A365" s="105" t="s">
        <v>487</v>
      </c>
      <c r="B365" s="101" t="s">
        <v>714</v>
      </c>
      <c r="C365" s="102" t="s">
        <v>69</v>
      </c>
      <c r="D365" s="103" t="s">
        <v>715</v>
      </c>
      <c r="E365" s="104">
        <v>5300</v>
      </c>
      <c r="F365" s="105"/>
      <c r="G365" s="106"/>
      <c r="H365" s="105"/>
      <c r="I365" s="107"/>
      <c r="J365" s="107"/>
      <c r="K365" s="107"/>
      <c r="L365" s="105"/>
    </row>
    <row r="366" spans="1:12" s="17" customFormat="1" ht="26.25">
      <c r="A366" s="105" t="s">
        <v>488</v>
      </c>
      <c r="B366" s="101" t="s">
        <v>716</v>
      </c>
      <c r="C366" s="102" t="s">
        <v>178</v>
      </c>
      <c r="D366" s="103" t="s">
        <v>715</v>
      </c>
      <c r="E366" s="104">
        <v>1200</v>
      </c>
      <c r="F366" s="105"/>
      <c r="G366" s="106"/>
      <c r="H366" s="105"/>
      <c r="I366" s="107"/>
      <c r="J366" s="107"/>
      <c r="K366" s="107"/>
      <c r="L366" s="105"/>
    </row>
    <row r="367" spans="1:12" s="17" customFormat="1">
      <c r="A367" s="105" t="s">
        <v>489</v>
      </c>
      <c r="B367" s="101" t="s">
        <v>721</v>
      </c>
      <c r="C367" s="102" t="s">
        <v>204</v>
      </c>
      <c r="D367" s="103" t="s">
        <v>288</v>
      </c>
      <c r="E367" s="104">
        <v>300</v>
      </c>
      <c r="F367" s="105"/>
      <c r="G367" s="106"/>
      <c r="H367" s="105"/>
      <c r="I367" s="107"/>
      <c r="J367" s="107"/>
      <c r="K367" s="107"/>
      <c r="L367" s="105"/>
    </row>
    <row r="368" spans="1:12" s="17" customFormat="1" ht="90">
      <c r="A368" s="105" t="s">
        <v>1203</v>
      </c>
      <c r="B368" s="74" t="s">
        <v>29</v>
      </c>
      <c r="C368" s="64" t="s">
        <v>22</v>
      </c>
      <c r="D368" s="65" t="s">
        <v>30</v>
      </c>
      <c r="E368" s="63">
        <v>5000</v>
      </c>
      <c r="F368" s="63"/>
      <c r="G368" s="66"/>
      <c r="H368" s="67"/>
      <c r="I368" s="66"/>
      <c r="J368" s="66"/>
      <c r="K368" s="66"/>
      <c r="L368" s="30"/>
    </row>
    <row r="369" spans="1:12" s="17" customFormat="1" ht="90">
      <c r="A369" s="105" t="s">
        <v>490</v>
      </c>
      <c r="B369" s="74" t="s">
        <v>29</v>
      </c>
      <c r="C369" s="64" t="s">
        <v>31</v>
      </c>
      <c r="D369" s="65" t="s">
        <v>32</v>
      </c>
      <c r="E369" s="63">
        <v>100</v>
      </c>
      <c r="F369" s="63"/>
      <c r="G369" s="66"/>
      <c r="H369" s="67"/>
      <c r="I369" s="66"/>
      <c r="J369" s="66"/>
      <c r="K369" s="66"/>
      <c r="L369" s="30"/>
    </row>
    <row r="370" spans="1:12" s="17" customFormat="1" ht="90">
      <c r="A370" s="105" t="s">
        <v>491</v>
      </c>
      <c r="B370" s="74" t="s">
        <v>29</v>
      </c>
      <c r="C370" s="64" t="s">
        <v>24</v>
      </c>
      <c r="D370" s="65" t="s">
        <v>32</v>
      </c>
      <c r="E370" s="63">
        <v>1000</v>
      </c>
      <c r="F370" s="63"/>
      <c r="G370" s="66"/>
      <c r="H370" s="67"/>
      <c r="I370" s="66"/>
      <c r="J370" s="66"/>
      <c r="K370" s="66"/>
      <c r="L370" s="30"/>
    </row>
    <row r="371" spans="1:12" s="17" customFormat="1">
      <c r="A371" s="105" t="s">
        <v>492</v>
      </c>
      <c r="B371" s="101" t="s">
        <v>722</v>
      </c>
      <c r="C371" s="102" t="s">
        <v>142</v>
      </c>
      <c r="D371" s="103" t="s">
        <v>288</v>
      </c>
      <c r="E371" s="104">
        <v>7100</v>
      </c>
      <c r="F371" s="105"/>
      <c r="G371" s="106"/>
      <c r="H371" s="105"/>
      <c r="I371" s="107"/>
      <c r="J371" s="107"/>
      <c r="K371" s="107"/>
      <c r="L371" s="105"/>
    </row>
    <row r="372" spans="1:12" s="17" customFormat="1">
      <c r="A372" s="105" t="s">
        <v>493</v>
      </c>
      <c r="B372" s="101" t="s">
        <v>723</v>
      </c>
      <c r="C372" s="102" t="s">
        <v>142</v>
      </c>
      <c r="D372" s="103" t="s">
        <v>288</v>
      </c>
      <c r="E372" s="104">
        <v>22380</v>
      </c>
      <c r="F372" s="105"/>
      <c r="G372" s="106"/>
      <c r="H372" s="105"/>
      <c r="I372" s="107"/>
      <c r="J372" s="107"/>
      <c r="K372" s="107"/>
      <c r="L372" s="105"/>
    </row>
    <row r="373" spans="1:12" s="17" customFormat="1">
      <c r="A373" s="105" t="s">
        <v>494</v>
      </c>
      <c r="B373" s="101" t="s">
        <v>723</v>
      </c>
      <c r="C373" s="102" t="s">
        <v>402</v>
      </c>
      <c r="D373" s="103" t="s">
        <v>288</v>
      </c>
      <c r="E373" s="104">
        <v>6960</v>
      </c>
      <c r="F373" s="105"/>
      <c r="G373" s="106"/>
      <c r="H373" s="105"/>
      <c r="I373" s="107"/>
      <c r="J373" s="107"/>
      <c r="K373" s="107"/>
      <c r="L373" s="105"/>
    </row>
    <row r="374" spans="1:12" s="17" customFormat="1">
      <c r="A374" s="105" t="s">
        <v>495</v>
      </c>
      <c r="B374" s="101" t="s">
        <v>724</v>
      </c>
      <c r="C374" s="102" t="s">
        <v>204</v>
      </c>
      <c r="D374" s="103" t="s">
        <v>123</v>
      </c>
      <c r="E374" s="104">
        <v>2700</v>
      </c>
      <c r="F374" s="105"/>
      <c r="G374" s="106"/>
      <c r="H374" s="105"/>
      <c r="I374" s="107"/>
      <c r="J374" s="107"/>
      <c r="K374" s="107"/>
      <c r="L374" s="105"/>
    </row>
    <row r="375" spans="1:12" s="17" customFormat="1">
      <c r="A375" s="105" t="s">
        <v>496</v>
      </c>
      <c r="B375" s="101" t="s">
        <v>404</v>
      </c>
      <c r="C375" s="102" t="s">
        <v>220</v>
      </c>
      <c r="D375" s="103" t="s">
        <v>123</v>
      </c>
      <c r="E375" s="104">
        <v>9000</v>
      </c>
      <c r="F375" s="105"/>
      <c r="G375" s="106"/>
      <c r="H375" s="105"/>
      <c r="I375" s="107"/>
      <c r="J375" s="107"/>
      <c r="K375" s="107"/>
      <c r="L375" s="105"/>
    </row>
    <row r="376" spans="1:12" s="17" customFormat="1" ht="39">
      <c r="A376" s="105" t="s">
        <v>1214</v>
      </c>
      <c r="B376" s="101" t="s">
        <v>727</v>
      </c>
      <c r="C376" s="102" t="s">
        <v>405</v>
      </c>
      <c r="D376" s="103" t="s">
        <v>728</v>
      </c>
      <c r="E376" s="104">
        <v>750</v>
      </c>
      <c r="F376" s="105"/>
      <c r="G376" s="106"/>
      <c r="H376" s="105"/>
      <c r="I376" s="107"/>
      <c r="J376" s="107"/>
      <c r="K376" s="107"/>
      <c r="L376" s="105"/>
    </row>
    <row r="377" spans="1:12" s="17" customFormat="1">
      <c r="A377" s="105" t="s">
        <v>497</v>
      </c>
      <c r="B377" s="101" t="s">
        <v>730</v>
      </c>
      <c r="C377" s="102" t="s">
        <v>556</v>
      </c>
      <c r="D377" s="103" t="s">
        <v>123</v>
      </c>
      <c r="E377" s="104">
        <v>8000</v>
      </c>
      <c r="F377" s="105"/>
      <c r="G377" s="106"/>
      <c r="H377" s="105"/>
      <c r="I377" s="107"/>
      <c r="J377" s="107"/>
      <c r="K377" s="107"/>
      <c r="L377" s="105"/>
    </row>
    <row r="378" spans="1:12" s="17" customFormat="1">
      <c r="A378" s="105" t="s">
        <v>498</v>
      </c>
      <c r="B378" s="101" t="s">
        <v>735</v>
      </c>
      <c r="C378" s="102" t="s">
        <v>297</v>
      </c>
      <c r="D378" s="103" t="s">
        <v>123</v>
      </c>
      <c r="E378" s="104">
        <v>720</v>
      </c>
      <c r="F378" s="105"/>
      <c r="G378" s="106"/>
      <c r="H378" s="105"/>
      <c r="I378" s="107"/>
      <c r="J378" s="107"/>
      <c r="K378" s="107"/>
      <c r="L378" s="105"/>
    </row>
    <row r="379" spans="1:12" s="17" customFormat="1" ht="39">
      <c r="A379" s="105" t="s">
        <v>499</v>
      </c>
      <c r="B379" s="101" t="s">
        <v>737</v>
      </c>
      <c r="C379" s="102" t="s">
        <v>736</v>
      </c>
      <c r="D379" s="103" t="s">
        <v>738</v>
      </c>
      <c r="E379" s="104">
        <v>4</v>
      </c>
      <c r="F379" s="105"/>
      <c r="G379" s="106"/>
      <c r="H379" s="105"/>
      <c r="I379" s="107"/>
      <c r="J379" s="107"/>
      <c r="K379" s="107"/>
      <c r="L379" s="105"/>
    </row>
    <row r="380" spans="1:12" s="17" customFormat="1" ht="39">
      <c r="A380" s="105" t="s">
        <v>500</v>
      </c>
      <c r="B380" s="101" t="s">
        <v>741</v>
      </c>
      <c r="C380" s="102" t="s">
        <v>75</v>
      </c>
      <c r="D380" s="103" t="s">
        <v>683</v>
      </c>
      <c r="E380" s="104">
        <v>10500</v>
      </c>
      <c r="F380" s="105"/>
      <c r="G380" s="106"/>
      <c r="H380" s="105"/>
      <c r="I380" s="107"/>
      <c r="J380" s="107"/>
      <c r="K380" s="107"/>
      <c r="L380" s="105"/>
    </row>
    <row r="381" spans="1:12" s="17" customFormat="1" ht="39">
      <c r="A381" s="105" t="s">
        <v>501</v>
      </c>
      <c r="B381" s="101" t="s">
        <v>741</v>
      </c>
      <c r="C381" s="102" t="s">
        <v>742</v>
      </c>
      <c r="D381" s="103" t="s">
        <v>581</v>
      </c>
      <c r="E381" s="104">
        <v>3200</v>
      </c>
      <c r="F381" s="105"/>
      <c r="G381" s="106"/>
      <c r="H381" s="105"/>
      <c r="I381" s="107"/>
      <c r="J381" s="107"/>
      <c r="K381" s="107"/>
      <c r="L381" s="105"/>
    </row>
    <row r="382" spans="1:12" s="17" customFormat="1" ht="39">
      <c r="A382" s="105" t="s">
        <v>502</v>
      </c>
      <c r="B382" s="101" t="s">
        <v>739</v>
      </c>
      <c r="C382" s="102" t="s">
        <v>405</v>
      </c>
      <c r="D382" s="103" t="s">
        <v>740</v>
      </c>
      <c r="E382" s="104">
        <v>200</v>
      </c>
      <c r="F382" s="105"/>
      <c r="G382" s="106"/>
      <c r="H382" s="105"/>
      <c r="I382" s="107"/>
      <c r="J382" s="107"/>
      <c r="K382" s="107"/>
      <c r="L382" s="105"/>
    </row>
    <row r="383" spans="1:12" s="17" customFormat="1" ht="39">
      <c r="A383" s="105" t="s">
        <v>503</v>
      </c>
      <c r="B383" s="101" t="s">
        <v>744</v>
      </c>
      <c r="C383" s="134" t="s">
        <v>743</v>
      </c>
      <c r="D383" s="103" t="s">
        <v>650</v>
      </c>
      <c r="E383" s="104">
        <f>600</f>
        <v>600</v>
      </c>
      <c r="F383" s="105"/>
      <c r="G383" s="106"/>
      <c r="H383" s="105"/>
      <c r="I383" s="107"/>
      <c r="J383" s="107"/>
      <c r="K383" s="107"/>
      <c r="L383" s="105"/>
    </row>
    <row r="384" spans="1:12" s="17" customFormat="1" ht="51.75">
      <c r="A384" s="105" t="s">
        <v>504</v>
      </c>
      <c r="B384" s="101" t="s">
        <v>745</v>
      </c>
      <c r="C384" s="102" t="s">
        <v>45</v>
      </c>
      <c r="D384" s="103" t="s">
        <v>746</v>
      </c>
      <c r="E384" s="104">
        <v>5000</v>
      </c>
      <c r="F384" s="105"/>
      <c r="G384" s="106"/>
      <c r="H384" s="105"/>
      <c r="I384" s="107"/>
      <c r="J384" s="107"/>
      <c r="K384" s="107"/>
      <c r="L384" s="105"/>
    </row>
    <row r="385" spans="1:12" s="17" customFormat="1">
      <c r="A385" s="105" t="s">
        <v>505</v>
      </c>
      <c r="B385" s="101" t="s">
        <v>756</v>
      </c>
      <c r="C385" s="102" t="s">
        <v>86</v>
      </c>
      <c r="D385" s="103" t="s">
        <v>757</v>
      </c>
      <c r="E385" s="104">
        <v>2</v>
      </c>
      <c r="F385" s="105"/>
      <c r="G385" s="106"/>
      <c r="H385" s="105"/>
      <c r="I385" s="107"/>
      <c r="J385" s="107"/>
      <c r="K385" s="107"/>
      <c r="L385" s="105"/>
    </row>
    <row r="386" spans="1:12" s="17" customFormat="1" ht="39">
      <c r="A386" s="105" t="s">
        <v>506</v>
      </c>
      <c r="B386" s="101" t="s">
        <v>1287</v>
      </c>
      <c r="C386" s="102" t="s">
        <v>204</v>
      </c>
      <c r="D386" s="103" t="s">
        <v>758</v>
      </c>
      <c r="E386" s="104">
        <f>900+890</f>
        <v>1790</v>
      </c>
      <c r="F386" s="105"/>
      <c r="G386" s="106"/>
      <c r="H386" s="105"/>
      <c r="I386" s="107"/>
      <c r="J386" s="107"/>
      <c r="K386" s="107"/>
      <c r="L386" s="105"/>
    </row>
    <row r="387" spans="1:12" s="17" customFormat="1" ht="51.75">
      <c r="A387" s="105" t="s">
        <v>507</v>
      </c>
      <c r="B387" s="101" t="s">
        <v>759</v>
      </c>
      <c r="C387" s="102" t="s">
        <v>204</v>
      </c>
      <c r="D387" s="103" t="s">
        <v>408</v>
      </c>
      <c r="E387" s="104">
        <f>20*30</f>
        <v>600</v>
      </c>
      <c r="F387" s="105"/>
      <c r="G387" s="106"/>
      <c r="H387" s="105"/>
      <c r="I387" s="107"/>
      <c r="J387" s="107"/>
      <c r="K387" s="107"/>
      <c r="L387" s="105"/>
    </row>
    <row r="388" spans="1:12" s="17" customFormat="1" ht="39">
      <c r="A388" s="105" t="s">
        <v>508</v>
      </c>
      <c r="B388" s="101" t="s">
        <v>760</v>
      </c>
      <c r="C388" s="102" t="s">
        <v>167</v>
      </c>
      <c r="D388" s="103" t="s">
        <v>758</v>
      </c>
      <c r="E388" s="104">
        <v>2800</v>
      </c>
      <c r="F388" s="105"/>
      <c r="G388" s="106"/>
      <c r="H388" s="105"/>
      <c r="I388" s="107"/>
      <c r="J388" s="107"/>
      <c r="K388" s="107"/>
      <c r="L388" s="105"/>
    </row>
    <row r="389" spans="1:12" s="17" customFormat="1" ht="26.25">
      <c r="A389" s="105" t="s">
        <v>509</v>
      </c>
      <c r="B389" s="101" t="s">
        <v>695</v>
      </c>
      <c r="C389" s="102" t="s">
        <v>204</v>
      </c>
      <c r="D389" s="103" t="s">
        <v>694</v>
      </c>
      <c r="E389" s="104">
        <v>28</v>
      </c>
      <c r="F389" s="105"/>
      <c r="G389" s="106"/>
      <c r="H389" s="105"/>
      <c r="I389" s="107"/>
      <c r="J389" s="107"/>
      <c r="K389" s="107"/>
      <c r="L389" s="105"/>
    </row>
    <row r="390" spans="1:12" s="17" customFormat="1" ht="39">
      <c r="A390" s="105" t="s">
        <v>510</v>
      </c>
      <c r="B390" s="101" t="s">
        <v>761</v>
      </c>
      <c r="C390" s="102" t="s">
        <v>400</v>
      </c>
      <c r="D390" s="103" t="s">
        <v>762</v>
      </c>
      <c r="E390" s="104">
        <f>22*10</f>
        <v>220</v>
      </c>
      <c r="F390" s="105"/>
      <c r="G390" s="106"/>
      <c r="H390" s="105"/>
      <c r="I390" s="107"/>
      <c r="J390" s="107"/>
      <c r="K390" s="107"/>
      <c r="L390" s="105"/>
    </row>
    <row r="391" spans="1:12" s="17" customFormat="1" ht="51.75">
      <c r="A391" s="105" t="s">
        <v>511</v>
      </c>
      <c r="B391" s="101" t="s">
        <v>763</v>
      </c>
      <c r="C391" s="102" t="s">
        <v>400</v>
      </c>
      <c r="D391" s="103" t="s">
        <v>764</v>
      </c>
      <c r="E391" s="104">
        <v>450</v>
      </c>
      <c r="F391" s="105"/>
      <c r="G391" s="106"/>
      <c r="H391" s="105"/>
      <c r="I391" s="107"/>
      <c r="J391" s="107"/>
      <c r="K391" s="107"/>
      <c r="L391" s="105"/>
    </row>
    <row r="392" spans="1:12" s="17" customFormat="1" ht="39">
      <c r="A392" s="105" t="s">
        <v>512</v>
      </c>
      <c r="B392" s="101" t="s">
        <v>765</v>
      </c>
      <c r="C392" s="102" t="s">
        <v>410</v>
      </c>
      <c r="D392" s="103" t="s">
        <v>411</v>
      </c>
      <c r="E392" s="104">
        <f>2000</f>
        <v>2000</v>
      </c>
      <c r="F392" s="105"/>
      <c r="G392" s="106"/>
      <c r="H392" s="105"/>
      <c r="I392" s="107"/>
      <c r="J392" s="107"/>
      <c r="K392" s="107"/>
      <c r="L392" s="105"/>
    </row>
    <row r="393" spans="1:12" s="17" customFormat="1">
      <c r="A393" s="105" t="s">
        <v>513</v>
      </c>
      <c r="B393" s="101" t="s">
        <v>767</v>
      </c>
      <c r="C393" s="102" t="s">
        <v>118</v>
      </c>
      <c r="D393" s="103" t="s">
        <v>123</v>
      </c>
      <c r="E393" s="104">
        <v>240</v>
      </c>
      <c r="F393" s="105"/>
      <c r="G393" s="106"/>
      <c r="H393" s="105"/>
      <c r="I393" s="107"/>
      <c r="J393" s="107"/>
      <c r="K393" s="107"/>
      <c r="L393" s="105"/>
    </row>
    <row r="394" spans="1:12" s="17" customFormat="1">
      <c r="A394" s="105" t="s">
        <v>514</v>
      </c>
      <c r="B394" s="101" t="s">
        <v>768</v>
      </c>
      <c r="C394" s="102" t="s">
        <v>204</v>
      </c>
      <c r="D394" s="103" t="s">
        <v>766</v>
      </c>
      <c r="E394" s="104">
        <f>15*30</f>
        <v>450</v>
      </c>
      <c r="F394" s="105"/>
      <c r="G394" s="106"/>
      <c r="H394" s="105"/>
      <c r="I394" s="107"/>
      <c r="J394" s="107"/>
      <c r="K394" s="107"/>
      <c r="L394" s="105"/>
    </row>
    <row r="395" spans="1:12" s="17" customFormat="1">
      <c r="A395" s="105" t="s">
        <v>515</v>
      </c>
      <c r="B395" s="31" t="s">
        <v>1007</v>
      </c>
      <c r="C395" s="31" t="s">
        <v>204</v>
      </c>
      <c r="D395" s="31" t="s">
        <v>123</v>
      </c>
      <c r="E395" s="30">
        <f>400*20</f>
        <v>8000</v>
      </c>
      <c r="F395" s="30"/>
      <c r="G395" s="32"/>
      <c r="H395" s="30"/>
      <c r="I395" s="32"/>
      <c r="J395" s="32"/>
      <c r="K395" s="32"/>
      <c r="L395" s="30"/>
    </row>
    <row r="396" spans="1:12" s="17" customFormat="1">
      <c r="A396" s="105" t="s">
        <v>516</v>
      </c>
      <c r="B396" s="31" t="s">
        <v>1007</v>
      </c>
      <c r="C396" s="31" t="s">
        <v>167</v>
      </c>
      <c r="D396" s="31" t="s">
        <v>123</v>
      </c>
      <c r="E396" s="30">
        <f>30*100</f>
        <v>3000</v>
      </c>
      <c r="F396" s="30"/>
      <c r="G396" s="32"/>
      <c r="H396" s="30"/>
      <c r="I396" s="32"/>
      <c r="J396" s="32"/>
      <c r="K396" s="32"/>
      <c r="L396" s="30"/>
    </row>
    <row r="397" spans="1:12" s="17" customFormat="1">
      <c r="A397" s="105" t="s">
        <v>517</v>
      </c>
      <c r="B397" s="31" t="s">
        <v>1007</v>
      </c>
      <c r="C397" s="31" t="s">
        <v>781</v>
      </c>
      <c r="D397" s="31" t="s">
        <v>1008</v>
      </c>
      <c r="E397" s="30">
        <v>10</v>
      </c>
      <c r="F397" s="30"/>
      <c r="G397" s="32"/>
      <c r="H397" s="30"/>
      <c r="I397" s="32"/>
      <c r="J397" s="32"/>
      <c r="K397" s="32"/>
      <c r="L397" s="30"/>
    </row>
    <row r="398" spans="1:12" s="17" customFormat="1">
      <c r="A398" s="105" t="s">
        <v>518</v>
      </c>
      <c r="B398" s="101" t="s">
        <v>775</v>
      </c>
      <c r="C398" s="102" t="s">
        <v>774</v>
      </c>
      <c r="D398" s="103" t="s">
        <v>288</v>
      </c>
      <c r="E398" s="104">
        <f>60*60</f>
        <v>3600</v>
      </c>
      <c r="F398" s="105"/>
      <c r="G398" s="106"/>
      <c r="H398" s="105"/>
      <c r="I398" s="107"/>
      <c r="J398" s="107"/>
      <c r="K398" s="107"/>
      <c r="L398" s="105"/>
    </row>
    <row r="399" spans="1:12" s="17" customFormat="1" ht="26.25">
      <c r="A399" s="105" t="s">
        <v>519</v>
      </c>
      <c r="B399" s="101" t="s">
        <v>779</v>
      </c>
      <c r="C399" s="102" t="s">
        <v>309</v>
      </c>
      <c r="D399" s="103" t="s">
        <v>420</v>
      </c>
      <c r="E399" s="104">
        <v>1500</v>
      </c>
      <c r="F399" s="105"/>
      <c r="G399" s="106"/>
      <c r="H399" s="105"/>
      <c r="I399" s="107"/>
      <c r="J399" s="107"/>
      <c r="K399" s="107"/>
      <c r="L399" s="105"/>
    </row>
    <row r="400" spans="1:12" s="17" customFormat="1" ht="26.25">
      <c r="A400" s="105" t="s">
        <v>520</v>
      </c>
      <c r="B400" s="101" t="s">
        <v>778</v>
      </c>
      <c r="C400" s="102" t="s">
        <v>204</v>
      </c>
      <c r="D400" s="103" t="s">
        <v>420</v>
      </c>
      <c r="E400" s="104">
        <v>5000</v>
      </c>
      <c r="F400" s="105"/>
      <c r="G400" s="106"/>
      <c r="H400" s="105"/>
      <c r="I400" s="107"/>
      <c r="J400" s="107"/>
      <c r="K400" s="107"/>
      <c r="L400" s="105"/>
    </row>
    <row r="401" spans="1:12" s="17" customFormat="1">
      <c r="A401" s="105" t="s">
        <v>521</v>
      </c>
      <c r="B401" s="101" t="s">
        <v>780</v>
      </c>
      <c r="C401" s="102" t="s">
        <v>556</v>
      </c>
      <c r="D401" s="103" t="s">
        <v>123</v>
      </c>
      <c r="E401" s="104">
        <v>15</v>
      </c>
      <c r="F401" s="105"/>
      <c r="G401" s="106"/>
      <c r="H401" s="105"/>
      <c r="I401" s="107"/>
      <c r="J401" s="107"/>
      <c r="K401" s="107"/>
      <c r="L401" s="105"/>
    </row>
    <row r="402" spans="1:12" s="17" customFormat="1">
      <c r="A402" s="105" t="s">
        <v>522</v>
      </c>
      <c r="B402" s="101" t="s">
        <v>782</v>
      </c>
      <c r="C402" s="102" t="s">
        <v>781</v>
      </c>
      <c r="D402" s="103" t="s">
        <v>288</v>
      </c>
      <c r="E402" s="104">
        <v>2100</v>
      </c>
      <c r="F402" s="105"/>
      <c r="G402" s="106"/>
      <c r="H402" s="105"/>
      <c r="I402" s="107"/>
      <c r="J402" s="107"/>
      <c r="K402" s="107"/>
      <c r="L402" s="105"/>
    </row>
    <row r="403" spans="1:12" s="17" customFormat="1">
      <c r="A403" s="105" t="s">
        <v>523</v>
      </c>
      <c r="B403" s="101" t="s">
        <v>782</v>
      </c>
      <c r="C403" s="102" t="s">
        <v>253</v>
      </c>
      <c r="D403" s="103" t="s">
        <v>288</v>
      </c>
      <c r="E403" s="104">
        <f>1800</f>
        <v>1800</v>
      </c>
      <c r="F403" s="105"/>
      <c r="G403" s="106"/>
      <c r="H403" s="105"/>
      <c r="I403" s="107"/>
      <c r="J403" s="107"/>
      <c r="K403" s="107"/>
      <c r="L403" s="105"/>
    </row>
    <row r="404" spans="1:12" s="17" customFormat="1">
      <c r="A404" s="105" t="s">
        <v>524</v>
      </c>
      <c r="B404" s="101" t="s">
        <v>782</v>
      </c>
      <c r="C404" s="102" t="s">
        <v>251</v>
      </c>
      <c r="D404" s="103" t="s">
        <v>288</v>
      </c>
      <c r="E404" s="104">
        <f>500*60</f>
        <v>30000</v>
      </c>
      <c r="F404" s="105"/>
      <c r="G404" s="106"/>
      <c r="H404" s="105"/>
      <c r="I404" s="107"/>
      <c r="J404" s="107"/>
      <c r="K404" s="107"/>
      <c r="L404" s="105"/>
    </row>
    <row r="405" spans="1:12" s="17" customFormat="1" ht="26.25">
      <c r="A405" s="105" t="s">
        <v>525</v>
      </c>
      <c r="B405" s="101" t="s">
        <v>784</v>
      </c>
      <c r="C405" s="102" t="s">
        <v>178</v>
      </c>
      <c r="D405" s="103" t="s">
        <v>429</v>
      </c>
      <c r="E405" s="104">
        <f>7800</f>
        <v>7800</v>
      </c>
      <c r="F405" s="105"/>
      <c r="G405" s="106"/>
      <c r="H405" s="105"/>
      <c r="I405" s="107"/>
      <c r="J405" s="107"/>
      <c r="K405" s="107"/>
      <c r="L405" s="105"/>
    </row>
    <row r="406" spans="1:12" s="17" customFormat="1" ht="26.25">
      <c r="A406" s="105" t="s">
        <v>526</v>
      </c>
      <c r="B406" s="101" t="s">
        <v>784</v>
      </c>
      <c r="C406" s="102" t="s">
        <v>167</v>
      </c>
      <c r="D406" s="103" t="s">
        <v>429</v>
      </c>
      <c r="E406" s="104">
        <f>23800</f>
        <v>23800</v>
      </c>
      <c r="F406" s="105"/>
      <c r="G406" s="106"/>
      <c r="H406" s="105"/>
      <c r="I406" s="107"/>
      <c r="J406" s="107"/>
      <c r="K406" s="107"/>
      <c r="L406" s="105"/>
    </row>
    <row r="407" spans="1:12" s="17" customFormat="1" ht="26.25">
      <c r="A407" s="105" t="s">
        <v>527</v>
      </c>
      <c r="B407" s="101" t="s">
        <v>783</v>
      </c>
      <c r="C407" s="102" t="s">
        <v>403</v>
      </c>
      <c r="D407" s="103" t="s">
        <v>429</v>
      </c>
      <c r="E407" s="104">
        <v>11700</v>
      </c>
      <c r="F407" s="105"/>
      <c r="G407" s="106"/>
      <c r="H407" s="105"/>
      <c r="I407" s="107"/>
      <c r="J407" s="107"/>
      <c r="K407" s="107"/>
      <c r="L407" s="105"/>
    </row>
    <row r="408" spans="1:12" s="17" customFormat="1">
      <c r="A408" s="105" t="s">
        <v>528</v>
      </c>
      <c r="B408" s="101" t="s">
        <v>785</v>
      </c>
      <c r="C408" s="102" t="s">
        <v>69</v>
      </c>
      <c r="D408" s="103" t="s">
        <v>288</v>
      </c>
      <c r="E408" s="104">
        <v>900</v>
      </c>
      <c r="F408" s="105"/>
      <c r="G408" s="106"/>
      <c r="H408" s="105"/>
      <c r="I408" s="107"/>
      <c r="J408" s="107"/>
      <c r="K408" s="107"/>
      <c r="L408" s="105"/>
    </row>
    <row r="409" spans="1:12" s="17" customFormat="1" ht="26.25">
      <c r="A409" s="105" t="s">
        <v>529</v>
      </c>
      <c r="B409" s="101" t="s">
        <v>785</v>
      </c>
      <c r="C409" s="102" t="s">
        <v>786</v>
      </c>
      <c r="D409" s="103" t="s">
        <v>787</v>
      </c>
      <c r="E409" s="104">
        <v>35</v>
      </c>
      <c r="F409" s="105"/>
      <c r="G409" s="106"/>
      <c r="H409" s="105"/>
      <c r="I409" s="107"/>
      <c r="J409" s="107"/>
      <c r="K409" s="107"/>
      <c r="L409" s="105"/>
    </row>
    <row r="410" spans="1:12" s="17" customFormat="1">
      <c r="A410" s="105" t="s">
        <v>530</v>
      </c>
      <c r="B410" s="101" t="s">
        <v>785</v>
      </c>
      <c r="C410" s="102" t="s">
        <v>434</v>
      </c>
      <c r="D410" s="103" t="s">
        <v>288</v>
      </c>
      <c r="E410" s="104">
        <v>300</v>
      </c>
      <c r="F410" s="105"/>
      <c r="G410" s="106"/>
      <c r="H410" s="105"/>
      <c r="I410" s="107"/>
      <c r="J410" s="107"/>
      <c r="K410" s="107"/>
      <c r="L410" s="105"/>
    </row>
    <row r="411" spans="1:12" s="17" customFormat="1">
      <c r="A411" s="105" t="s">
        <v>531</v>
      </c>
      <c r="B411" s="101" t="s">
        <v>788</v>
      </c>
      <c r="C411" s="102" t="s">
        <v>107</v>
      </c>
      <c r="D411" s="103" t="s">
        <v>288</v>
      </c>
      <c r="E411" s="104">
        <v>900</v>
      </c>
      <c r="F411" s="105"/>
      <c r="G411" s="106"/>
      <c r="H411" s="105"/>
      <c r="I411" s="107"/>
      <c r="J411" s="107"/>
      <c r="K411" s="107"/>
      <c r="L411" s="105"/>
    </row>
    <row r="412" spans="1:12" s="17" customFormat="1" ht="39">
      <c r="A412" s="105" t="s">
        <v>532</v>
      </c>
      <c r="B412" s="101" t="s">
        <v>790</v>
      </c>
      <c r="C412" s="102" t="s">
        <v>107</v>
      </c>
      <c r="D412" s="103" t="s">
        <v>789</v>
      </c>
      <c r="E412" s="104">
        <v>56</v>
      </c>
      <c r="F412" s="105"/>
      <c r="G412" s="106"/>
      <c r="H412" s="105"/>
      <c r="I412" s="107"/>
      <c r="J412" s="107"/>
      <c r="K412" s="107"/>
      <c r="L412" s="105"/>
    </row>
    <row r="413" spans="1:12" s="17" customFormat="1" ht="39">
      <c r="A413" s="105" t="s">
        <v>533</v>
      </c>
      <c r="B413" s="101" t="s">
        <v>790</v>
      </c>
      <c r="C413" s="102" t="s">
        <v>297</v>
      </c>
      <c r="D413" s="103" t="s">
        <v>789</v>
      </c>
      <c r="E413" s="104">
        <f>140</f>
        <v>140</v>
      </c>
      <c r="F413" s="105"/>
      <c r="G413" s="106"/>
      <c r="H413" s="105"/>
      <c r="I413" s="107"/>
      <c r="J413" s="107"/>
      <c r="K413" s="107"/>
      <c r="L413" s="105"/>
    </row>
    <row r="414" spans="1:12" s="17" customFormat="1">
      <c r="A414" s="105" t="s">
        <v>534</v>
      </c>
      <c r="B414" s="101" t="s">
        <v>791</v>
      </c>
      <c r="C414" s="102" t="s">
        <v>204</v>
      </c>
      <c r="D414" s="103" t="s">
        <v>288</v>
      </c>
      <c r="E414" s="104">
        <v>2800</v>
      </c>
      <c r="F414" s="105"/>
      <c r="G414" s="106"/>
      <c r="H414" s="105"/>
      <c r="I414" s="107"/>
      <c r="J414" s="107"/>
      <c r="K414" s="107"/>
      <c r="L414" s="105"/>
    </row>
    <row r="415" spans="1:12" s="17" customFormat="1">
      <c r="A415" s="105" t="s">
        <v>535</v>
      </c>
      <c r="B415" s="101" t="s">
        <v>791</v>
      </c>
      <c r="C415" s="102" t="s">
        <v>399</v>
      </c>
      <c r="D415" s="103" t="s">
        <v>288</v>
      </c>
      <c r="E415" s="104">
        <f>1500</f>
        <v>1500</v>
      </c>
      <c r="F415" s="105"/>
      <c r="G415" s="106"/>
      <c r="H415" s="105"/>
      <c r="I415" s="107"/>
      <c r="J415" s="107"/>
      <c r="K415" s="107"/>
      <c r="L415" s="105"/>
    </row>
    <row r="416" spans="1:12" s="17" customFormat="1">
      <c r="A416" s="105" t="s">
        <v>536</v>
      </c>
      <c r="B416" s="101" t="s">
        <v>791</v>
      </c>
      <c r="C416" s="102" t="s">
        <v>309</v>
      </c>
      <c r="D416" s="103" t="s">
        <v>288</v>
      </c>
      <c r="E416" s="104">
        <f>540</f>
        <v>540</v>
      </c>
      <c r="F416" s="105"/>
      <c r="G416" s="106"/>
      <c r="H416" s="105"/>
      <c r="I416" s="107"/>
      <c r="J416" s="107"/>
      <c r="K416" s="107"/>
      <c r="L416" s="105"/>
    </row>
    <row r="417" spans="1:12" s="17" customFormat="1">
      <c r="A417" s="105" t="s">
        <v>537</v>
      </c>
      <c r="B417" s="101" t="s">
        <v>793</v>
      </c>
      <c r="C417" s="102" t="s">
        <v>792</v>
      </c>
      <c r="D417" s="103" t="s">
        <v>398</v>
      </c>
      <c r="E417" s="104">
        <v>500</v>
      </c>
      <c r="F417" s="105"/>
      <c r="G417" s="106"/>
      <c r="H417" s="105"/>
      <c r="I417" s="107"/>
      <c r="J417" s="107"/>
      <c r="K417" s="107"/>
      <c r="L417" s="105"/>
    </row>
    <row r="418" spans="1:12" s="17" customFormat="1">
      <c r="A418" s="105" t="s">
        <v>538</v>
      </c>
      <c r="B418" s="101" t="s">
        <v>441</v>
      </c>
      <c r="C418" s="102" t="s">
        <v>19</v>
      </c>
      <c r="D418" s="103" t="s">
        <v>288</v>
      </c>
      <c r="E418" s="104">
        <v>3900</v>
      </c>
      <c r="F418" s="105"/>
      <c r="G418" s="106"/>
      <c r="H418" s="105"/>
      <c r="I418" s="107"/>
      <c r="J418" s="107"/>
      <c r="K418" s="107"/>
      <c r="L418" s="105"/>
    </row>
    <row r="419" spans="1:12" s="17" customFormat="1" ht="39">
      <c r="A419" s="105" t="s">
        <v>539</v>
      </c>
      <c r="B419" s="101" t="s">
        <v>794</v>
      </c>
      <c r="C419" s="102" t="s">
        <v>45</v>
      </c>
      <c r="D419" s="103" t="s">
        <v>443</v>
      </c>
      <c r="E419" s="104">
        <v>110</v>
      </c>
      <c r="F419" s="105"/>
      <c r="G419" s="106"/>
      <c r="H419" s="105"/>
      <c r="I419" s="107"/>
      <c r="J419" s="107"/>
      <c r="K419" s="107"/>
      <c r="L419" s="105"/>
    </row>
    <row r="420" spans="1:12" s="17" customFormat="1" ht="51.75">
      <c r="A420" s="105" t="s">
        <v>540</v>
      </c>
      <c r="B420" s="101" t="s">
        <v>796</v>
      </c>
      <c r="C420" s="102" t="s">
        <v>795</v>
      </c>
      <c r="D420" s="103" t="s">
        <v>445</v>
      </c>
      <c r="E420" s="104">
        <v>15</v>
      </c>
      <c r="F420" s="105"/>
      <c r="G420" s="106"/>
      <c r="H420" s="105"/>
      <c r="I420" s="107"/>
      <c r="J420" s="107"/>
      <c r="K420" s="107"/>
      <c r="L420" s="105"/>
    </row>
    <row r="421" spans="1:12" s="17" customFormat="1">
      <c r="A421" s="105" t="s">
        <v>541</v>
      </c>
      <c r="B421" s="101" t="s">
        <v>798</v>
      </c>
      <c r="C421" s="102" t="s">
        <v>309</v>
      </c>
      <c r="D421" s="103" t="s">
        <v>123</v>
      </c>
      <c r="E421" s="104">
        <v>530</v>
      </c>
      <c r="F421" s="105"/>
      <c r="G421" s="106"/>
      <c r="H421" s="105"/>
      <c r="I421" s="107"/>
      <c r="J421" s="107"/>
      <c r="K421" s="107"/>
      <c r="L421" s="105"/>
    </row>
    <row r="422" spans="1:12" s="17" customFormat="1">
      <c r="A422" s="105" t="s">
        <v>542</v>
      </c>
      <c r="B422" s="101" t="s">
        <v>798</v>
      </c>
      <c r="C422" s="102" t="s">
        <v>452</v>
      </c>
      <c r="D422" s="103" t="s">
        <v>123</v>
      </c>
      <c r="E422" s="104">
        <f>450</f>
        <v>450</v>
      </c>
      <c r="F422" s="105"/>
      <c r="G422" s="106"/>
      <c r="H422" s="105"/>
      <c r="I422" s="107"/>
      <c r="J422" s="107"/>
      <c r="K422" s="107"/>
      <c r="L422" s="105"/>
    </row>
    <row r="423" spans="1:12" s="17" customFormat="1" ht="26.25">
      <c r="A423" s="105" t="s">
        <v>543</v>
      </c>
      <c r="B423" s="101" t="s">
        <v>800</v>
      </c>
      <c r="C423" s="102" t="s">
        <v>799</v>
      </c>
      <c r="D423" s="103" t="s">
        <v>801</v>
      </c>
      <c r="E423" s="104">
        <v>540</v>
      </c>
      <c r="F423" s="105"/>
      <c r="G423" s="106"/>
      <c r="H423" s="105"/>
      <c r="I423" s="107"/>
      <c r="J423" s="107"/>
      <c r="K423" s="107"/>
      <c r="L423" s="105"/>
    </row>
    <row r="424" spans="1:12" s="17" customFormat="1" ht="26.25">
      <c r="A424" s="105" t="s">
        <v>544</v>
      </c>
      <c r="B424" s="101" t="s">
        <v>802</v>
      </c>
      <c r="C424" s="102" t="s">
        <v>77</v>
      </c>
      <c r="D424" s="103" t="s">
        <v>454</v>
      </c>
      <c r="E424" s="104">
        <v>3</v>
      </c>
      <c r="F424" s="105"/>
      <c r="G424" s="106"/>
      <c r="H424" s="105"/>
      <c r="I424" s="107"/>
      <c r="J424" s="107"/>
      <c r="K424" s="107"/>
      <c r="L424" s="105"/>
    </row>
    <row r="425" spans="1:12" s="17" customFormat="1">
      <c r="A425" s="105" t="s">
        <v>545</v>
      </c>
      <c r="B425" s="101" t="s">
        <v>804</v>
      </c>
      <c r="C425" s="102" t="s">
        <v>803</v>
      </c>
      <c r="D425" s="103" t="s">
        <v>288</v>
      </c>
      <c r="E425" s="104">
        <v>12</v>
      </c>
      <c r="F425" s="105"/>
      <c r="G425" s="106"/>
      <c r="H425" s="105"/>
      <c r="I425" s="107"/>
      <c r="J425" s="107"/>
      <c r="K425" s="107"/>
      <c r="L425" s="105"/>
    </row>
    <row r="426" spans="1:12" s="17" customFormat="1">
      <c r="A426" s="105" t="s">
        <v>546</v>
      </c>
      <c r="B426" s="101" t="s">
        <v>805</v>
      </c>
      <c r="C426" s="102" t="s">
        <v>204</v>
      </c>
      <c r="D426" s="103" t="s">
        <v>123</v>
      </c>
      <c r="E426" s="104">
        <v>11000</v>
      </c>
      <c r="F426" s="105"/>
      <c r="G426" s="106"/>
      <c r="H426" s="105"/>
      <c r="I426" s="107"/>
      <c r="J426" s="107"/>
      <c r="K426" s="107"/>
      <c r="L426" s="105"/>
    </row>
    <row r="427" spans="1:12" s="17" customFormat="1">
      <c r="A427" s="105" t="s">
        <v>547</v>
      </c>
      <c r="B427" s="101" t="s">
        <v>805</v>
      </c>
      <c r="C427" s="102" t="s">
        <v>399</v>
      </c>
      <c r="D427" s="103" t="s">
        <v>123</v>
      </c>
      <c r="E427" s="104">
        <v>600</v>
      </c>
      <c r="F427" s="105"/>
      <c r="G427" s="106"/>
      <c r="H427" s="105"/>
      <c r="I427" s="107"/>
      <c r="J427" s="107"/>
      <c r="K427" s="107"/>
      <c r="L427" s="105"/>
    </row>
    <row r="428" spans="1:12" s="17" customFormat="1">
      <c r="A428" s="105" t="s">
        <v>548</v>
      </c>
      <c r="B428" s="101" t="s">
        <v>805</v>
      </c>
      <c r="C428" s="102" t="s">
        <v>167</v>
      </c>
      <c r="D428" s="103" t="s">
        <v>123</v>
      </c>
      <c r="E428" s="104">
        <f>10200</f>
        <v>10200</v>
      </c>
      <c r="F428" s="105"/>
      <c r="G428" s="106"/>
      <c r="H428" s="105"/>
      <c r="I428" s="107"/>
      <c r="J428" s="107"/>
      <c r="K428" s="107"/>
      <c r="L428" s="105"/>
    </row>
    <row r="429" spans="1:12" s="17" customFormat="1" ht="77.25">
      <c r="A429" s="105" t="s">
        <v>549</v>
      </c>
      <c r="B429" s="101" t="s">
        <v>810</v>
      </c>
      <c r="C429" s="102" t="s">
        <v>809</v>
      </c>
      <c r="D429" s="103" t="s">
        <v>811</v>
      </c>
      <c r="E429" s="104">
        <v>2100</v>
      </c>
      <c r="F429" s="105"/>
      <c r="G429" s="106"/>
      <c r="H429" s="105"/>
      <c r="I429" s="107"/>
      <c r="J429" s="107"/>
      <c r="K429" s="107"/>
      <c r="L429" s="105"/>
    </row>
    <row r="430" spans="1:12" s="17" customFormat="1" ht="39">
      <c r="A430" s="105" t="s">
        <v>550</v>
      </c>
      <c r="B430" s="101" t="s">
        <v>810</v>
      </c>
      <c r="C430" s="102" t="s">
        <v>814</v>
      </c>
      <c r="D430" s="103" t="s">
        <v>409</v>
      </c>
      <c r="E430" s="104">
        <v>8000</v>
      </c>
      <c r="F430" s="105"/>
      <c r="G430" s="106"/>
      <c r="H430" s="105"/>
      <c r="I430" s="107"/>
      <c r="J430" s="107"/>
      <c r="K430" s="107"/>
      <c r="L430" s="105"/>
    </row>
    <row r="431" spans="1:12" s="17" customFormat="1" ht="26.25">
      <c r="A431" s="105" t="s">
        <v>1310</v>
      </c>
      <c r="B431" s="101" t="s">
        <v>812</v>
      </c>
      <c r="C431" s="102" t="s">
        <v>19</v>
      </c>
      <c r="D431" s="103" t="s">
        <v>813</v>
      </c>
      <c r="E431" s="104">
        <v>36000</v>
      </c>
      <c r="F431" s="105"/>
      <c r="G431" s="106"/>
      <c r="H431" s="105"/>
      <c r="I431" s="107"/>
      <c r="J431" s="107"/>
      <c r="K431" s="107"/>
      <c r="L431" s="105"/>
    </row>
    <row r="432" spans="1:12" s="17" customFormat="1" ht="30">
      <c r="A432" s="105" t="s">
        <v>1311</v>
      </c>
      <c r="B432" s="101" t="s">
        <v>807</v>
      </c>
      <c r="C432" s="102" t="s">
        <v>806</v>
      </c>
      <c r="D432" s="103" t="s">
        <v>808</v>
      </c>
      <c r="E432" s="104">
        <v>150</v>
      </c>
      <c r="F432" s="105"/>
      <c r="G432" s="106"/>
      <c r="H432" s="105"/>
      <c r="I432" s="107"/>
      <c r="J432" s="107"/>
      <c r="K432" s="107"/>
      <c r="L432" s="105"/>
    </row>
    <row r="433" spans="1:12" s="17" customFormat="1" ht="30">
      <c r="A433" s="105" t="s">
        <v>551</v>
      </c>
      <c r="B433" s="101" t="s">
        <v>818</v>
      </c>
      <c r="C433" s="102" t="s">
        <v>817</v>
      </c>
      <c r="D433" s="103" t="s">
        <v>819</v>
      </c>
      <c r="E433" s="104">
        <v>1260</v>
      </c>
      <c r="F433" s="105"/>
      <c r="G433" s="106"/>
      <c r="H433" s="105"/>
      <c r="I433" s="107"/>
      <c r="J433" s="107"/>
      <c r="K433" s="107"/>
      <c r="L433" s="105"/>
    </row>
    <row r="434" spans="1:12" s="17" customFormat="1" ht="30">
      <c r="A434" s="105" t="s">
        <v>1312</v>
      </c>
      <c r="B434" s="101" t="s">
        <v>818</v>
      </c>
      <c r="C434" s="102" t="s">
        <v>820</v>
      </c>
      <c r="D434" s="103" t="s">
        <v>288</v>
      </c>
      <c r="E434" s="104">
        <v>1260</v>
      </c>
      <c r="F434" s="105"/>
      <c r="G434" s="106"/>
      <c r="H434" s="105"/>
      <c r="I434" s="107"/>
      <c r="J434" s="107"/>
      <c r="K434" s="107"/>
      <c r="L434" s="105"/>
    </row>
    <row r="435" spans="1:12" s="17" customFormat="1" ht="90">
      <c r="A435" s="105" t="s">
        <v>552</v>
      </c>
      <c r="B435" s="101" t="s">
        <v>822</v>
      </c>
      <c r="C435" s="102" t="s">
        <v>821</v>
      </c>
      <c r="D435" s="103" t="s">
        <v>457</v>
      </c>
      <c r="E435" s="104">
        <v>3500</v>
      </c>
      <c r="F435" s="105"/>
      <c r="G435" s="106"/>
      <c r="H435" s="105"/>
      <c r="I435" s="107"/>
      <c r="J435" s="107"/>
      <c r="K435" s="107"/>
      <c r="L435" s="105"/>
    </row>
    <row r="436" spans="1:12" s="17" customFormat="1">
      <c r="A436" s="105" t="s">
        <v>553</v>
      </c>
      <c r="B436" s="101" t="s">
        <v>823</v>
      </c>
      <c r="C436" s="102" t="s">
        <v>461</v>
      </c>
      <c r="D436" s="103" t="s">
        <v>288</v>
      </c>
      <c r="E436" s="104">
        <v>80</v>
      </c>
      <c r="F436" s="105"/>
      <c r="G436" s="106"/>
      <c r="H436" s="105"/>
      <c r="I436" s="107"/>
      <c r="J436" s="107"/>
      <c r="K436" s="107"/>
      <c r="L436" s="105"/>
    </row>
    <row r="437" spans="1:12" s="17" customFormat="1">
      <c r="A437" s="105" t="s">
        <v>554</v>
      </c>
      <c r="B437" s="101" t="s">
        <v>823</v>
      </c>
      <c r="C437" s="102" t="s">
        <v>309</v>
      </c>
      <c r="D437" s="103" t="s">
        <v>288</v>
      </c>
      <c r="E437" s="104">
        <v>300</v>
      </c>
      <c r="F437" s="105"/>
      <c r="G437" s="106"/>
      <c r="H437" s="105"/>
      <c r="I437" s="107"/>
      <c r="J437" s="107"/>
      <c r="K437" s="107"/>
      <c r="L437" s="105"/>
    </row>
    <row r="438" spans="1:12" s="17" customFormat="1">
      <c r="A438" s="105" t="s">
        <v>555</v>
      </c>
      <c r="B438" s="101" t="s">
        <v>823</v>
      </c>
      <c r="C438" s="102" t="s">
        <v>452</v>
      </c>
      <c r="D438" s="103" t="s">
        <v>288</v>
      </c>
      <c r="E438" s="104">
        <v>180</v>
      </c>
      <c r="F438" s="105"/>
      <c r="G438" s="106"/>
      <c r="H438" s="105"/>
      <c r="I438" s="107"/>
      <c r="J438" s="107"/>
      <c r="K438" s="107"/>
      <c r="L438" s="105"/>
    </row>
    <row r="439" spans="1:12" s="17" customFormat="1">
      <c r="A439" s="47"/>
      <c r="B439" s="47"/>
      <c r="C439" s="49"/>
      <c r="D439" s="50"/>
      <c r="E439" s="47"/>
      <c r="F439" s="47"/>
      <c r="G439" s="51"/>
      <c r="H439" s="52"/>
      <c r="I439" s="198" t="s">
        <v>47</v>
      </c>
      <c r="J439" s="135"/>
      <c r="K439" s="135"/>
      <c r="L439" s="47"/>
    </row>
    <row r="440" spans="1:12" s="17" customFormat="1">
      <c r="A440" s="47"/>
      <c r="B440" s="47"/>
      <c r="C440" s="49"/>
      <c r="D440" s="50"/>
      <c r="E440" s="47"/>
      <c r="F440" s="47"/>
      <c r="G440" s="51"/>
      <c r="H440" s="52"/>
      <c r="I440" s="51"/>
      <c r="J440" s="51"/>
      <c r="K440" s="51"/>
      <c r="L440" s="47"/>
    </row>
    <row r="441" spans="1:12" s="17" customFormat="1">
      <c r="A441" s="47"/>
      <c r="B441" s="42" t="s">
        <v>1313</v>
      </c>
      <c r="C441" s="49"/>
      <c r="D441" s="50"/>
      <c r="E441" s="47"/>
      <c r="F441" s="47"/>
      <c r="G441" s="51"/>
      <c r="H441" s="52"/>
      <c r="I441" s="51"/>
      <c r="J441" s="51"/>
      <c r="K441" s="51"/>
      <c r="L441" s="47"/>
    </row>
    <row r="442" spans="1:12" s="17" customFormat="1" ht="75">
      <c r="A442" s="82" t="s">
        <v>0</v>
      </c>
      <c r="B442" s="82" t="s">
        <v>1</v>
      </c>
      <c r="C442" s="83" t="s">
        <v>2</v>
      </c>
      <c r="D442" s="84" t="s">
        <v>3</v>
      </c>
      <c r="E442" s="82" t="s">
        <v>40</v>
      </c>
      <c r="F442" s="82" t="s">
        <v>41</v>
      </c>
      <c r="G442" s="85" t="s">
        <v>42</v>
      </c>
      <c r="H442" s="86" t="s">
        <v>43</v>
      </c>
      <c r="I442" s="85" t="s">
        <v>8</v>
      </c>
      <c r="J442" s="85" t="s">
        <v>9</v>
      </c>
      <c r="K442" s="85" t="s">
        <v>10</v>
      </c>
      <c r="L442" s="83" t="s">
        <v>11</v>
      </c>
    </row>
    <row r="443" spans="1:12" s="17" customFormat="1" ht="39">
      <c r="A443" s="68" t="s">
        <v>12</v>
      </c>
      <c r="B443" s="68" t="s">
        <v>827</v>
      </c>
      <c r="C443" s="69" t="s">
        <v>828</v>
      </c>
      <c r="D443" s="4" t="s">
        <v>829</v>
      </c>
      <c r="E443" s="68">
        <f>340*10</f>
        <v>3400</v>
      </c>
      <c r="F443" s="68"/>
      <c r="G443" s="70"/>
      <c r="H443" s="87"/>
      <c r="I443" s="70"/>
      <c r="J443" s="70"/>
      <c r="K443" s="70"/>
      <c r="L443" s="68"/>
    </row>
    <row r="444" spans="1:12" s="17" customFormat="1">
      <c r="A444" s="47"/>
      <c r="B444" s="47"/>
      <c r="C444" s="49"/>
      <c r="D444" s="50"/>
      <c r="E444" s="47"/>
      <c r="F444" s="47"/>
      <c r="G444" s="51"/>
      <c r="H444" s="52"/>
      <c r="I444" s="198" t="s">
        <v>47</v>
      </c>
      <c r="J444" s="76"/>
      <c r="K444" s="76"/>
      <c r="L444" s="47"/>
    </row>
    <row r="445" spans="1:12" s="17" customFormat="1">
      <c r="A445" s="47"/>
      <c r="B445" s="47"/>
      <c r="C445" s="49"/>
      <c r="D445" s="50"/>
      <c r="E445" s="47"/>
      <c r="F445" s="47"/>
      <c r="G445" s="51"/>
      <c r="H445" s="52"/>
      <c r="I445" s="51"/>
      <c r="J445" s="51"/>
      <c r="K445" s="51"/>
      <c r="L445" s="47"/>
    </row>
    <row r="446" spans="1:12" s="17" customFormat="1" ht="15.75">
      <c r="A446" s="47"/>
      <c r="B446" s="48" t="s">
        <v>1314</v>
      </c>
      <c r="C446" s="49"/>
      <c r="D446" s="50"/>
      <c r="E446" s="47"/>
      <c r="F446" s="47"/>
      <c r="G446" s="51"/>
      <c r="H446" s="52"/>
      <c r="I446" s="51"/>
      <c r="J446" s="51"/>
      <c r="K446" s="51"/>
      <c r="L446" s="47"/>
    </row>
    <row r="447" spans="1:12" s="17" customFormat="1" ht="135">
      <c r="A447" s="136" t="s">
        <v>0</v>
      </c>
      <c r="B447" s="136" t="s">
        <v>1</v>
      </c>
      <c r="C447" s="136" t="s">
        <v>2</v>
      </c>
      <c r="D447" s="45" t="s">
        <v>3</v>
      </c>
      <c r="E447" s="136" t="s">
        <v>4</v>
      </c>
      <c r="F447" s="92" t="s">
        <v>5</v>
      </c>
      <c r="G447" s="93" t="s">
        <v>6</v>
      </c>
      <c r="H447" s="92" t="s">
        <v>7</v>
      </c>
      <c r="I447" s="93" t="s">
        <v>8</v>
      </c>
      <c r="J447" s="93" t="s">
        <v>9</v>
      </c>
      <c r="K447" s="93" t="s">
        <v>10</v>
      </c>
      <c r="L447" s="92" t="s">
        <v>11</v>
      </c>
    </row>
    <row r="448" spans="1:12" s="17" customFormat="1" ht="64.5" customHeight="1">
      <c r="A448" s="68" t="s">
        <v>12</v>
      </c>
      <c r="B448" s="69" t="s">
        <v>831</v>
      </c>
      <c r="C448" s="68" t="s">
        <v>832</v>
      </c>
      <c r="D448" s="4" t="s">
        <v>833</v>
      </c>
      <c r="E448" s="68">
        <v>40</v>
      </c>
      <c r="F448" s="68"/>
      <c r="G448" s="70"/>
      <c r="H448" s="68"/>
      <c r="I448" s="70"/>
      <c r="J448" s="70"/>
      <c r="K448" s="70"/>
      <c r="L448" s="68"/>
    </row>
    <row r="449" spans="1:12" s="17" customFormat="1" ht="83.25" customHeight="1">
      <c r="A449" s="68" t="s">
        <v>16</v>
      </c>
      <c r="B449" s="69" t="s">
        <v>896</v>
      </c>
      <c r="C449" s="68" t="s">
        <v>897</v>
      </c>
      <c r="D449" s="4" t="s">
        <v>898</v>
      </c>
      <c r="E449" s="68">
        <v>120</v>
      </c>
      <c r="F449" s="68"/>
      <c r="G449" s="70"/>
      <c r="H449" s="68"/>
      <c r="I449" s="70"/>
      <c r="J449" s="70"/>
      <c r="K449" s="70"/>
      <c r="L449" s="69"/>
    </row>
    <row r="450" spans="1:12" s="17" customFormat="1" ht="30" customHeight="1">
      <c r="A450" s="68" t="s">
        <v>58</v>
      </c>
      <c r="B450" s="68" t="s">
        <v>909</v>
      </c>
      <c r="C450" s="68" t="s">
        <v>556</v>
      </c>
      <c r="D450" s="4" t="s">
        <v>119</v>
      </c>
      <c r="E450" s="68">
        <f>45*100</f>
        <v>4500</v>
      </c>
      <c r="F450" s="68"/>
      <c r="G450" s="70"/>
      <c r="H450" s="68"/>
      <c r="I450" s="70"/>
      <c r="J450" s="70"/>
      <c r="K450" s="70"/>
      <c r="L450" s="68"/>
    </row>
    <row r="451" spans="1:12" s="17" customFormat="1">
      <c r="A451" s="68" t="s">
        <v>81</v>
      </c>
      <c r="B451" s="137" t="s">
        <v>905</v>
      </c>
      <c r="C451" s="68" t="s">
        <v>906</v>
      </c>
      <c r="D451" s="4" t="s">
        <v>907</v>
      </c>
      <c r="E451" s="68">
        <v>13</v>
      </c>
      <c r="F451" s="68"/>
      <c r="G451" s="70"/>
      <c r="H451" s="68"/>
      <c r="I451" s="70"/>
      <c r="J451" s="70"/>
      <c r="K451" s="70"/>
      <c r="L451" s="68"/>
    </row>
    <row r="452" spans="1:12" s="17" customFormat="1">
      <c r="A452" s="68" t="s">
        <v>84</v>
      </c>
      <c r="B452" s="68" t="s">
        <v>905</v>
      </c>
      <c r="C452" s="68" t="s">
        <v>906</v>
      </c>
      <c r="D452" s="4" t="s">
        <v>908</v>
      </c>
      <c r="E452" s="68">
        <v>10</v>
      </c>
      <c r="F452" s="68"/>
      <c r="G452" s="70"/>
      <c r="H452" s="68"/>
      <c r="I452" s="70"/>
      <c r="J452" s="70"/>
      <c r="K452" s="70"/>
      <c r="L452" s="68"/>
    </row>
    <row r="453" spans="1:12" s="17" customFormat="1" ht="51.75">
      <c r="A453" s="68" t="s">
        <v>88</v>
      </c>
      <c r="B453" s="138" t="s">
        <v>883</v>
      </c>
      <c r="C453" s="139" t="s">
        <v>884</v>
      </c>
      <c r="D453" s="140" t="s">
        <v>892</v>
      </c>
      <c r="E453" s="141">
        <v>510</v>
      </c>
      <c r="F453" s="142"/>
      <c r="G453" s="143"/>
      <c r="H453" s="68"/>
      <c r="I453" s="70"/>
      <c r="J453" s="70"/>
      <c r="K453" s="70"/>
      <c r="L453" s="142"/>
    </row>
    <row r="454" spans="1:12" s="17" customFormat="1">
      <c r="A454" s="68" t="s">
        <v>90</v>
      </c>
      <c r="B454" s="68" t="s">
        <v>901</v>
      </c>
      <c r="C454" s="68" t="s">
        <v>902</v>
      </c>
      <c r="D454" s="4" t="s">
        <v>391</v>
      </c>
      <c r="E454" s="68">
        <f>10*1000</f>
        <v>10000</v>
      </c>
      <c r="F454" s="68"/>
      <c r="G454" s="70"/>
      <c r="H454" s="68"/>
      <c r="I454" s="70"/>
      <c r="J454" s="70"/>
      <c r="K454" s="70"/>
      <c r="L454" s="68"/>
    </row>
    <row r="455" spans="1:12" s="17" customFormat="1" ht="26.25">
      <c r="A455" s="68" t="s">
        <v>93</v>
      </c>
      <c r="B455" s="69" t="s">
        <v>858</v>
      </c>
      <c r="C455" s="68" t="s">
        <v>77</v>
      </c>
      <c r="D455" s="4" t="s">
        <v>859</v>
      </c>
      <c r="E455" s="68">
        <v>2</v>
      </c>
      <c r="F455" s="68"/>
      <c r="G455" s="70"/>
      <c r="H455" s="68"/>
      <c r="I455" s="70"/>
      <c r="J455" s="70"/>
      <c r="K455" s="70"/>
      <c r="L455" s="68"/>
    </row>
    <row r="456" spans="1:12" s="17" customFormat="1" ht="39">
      <c r="A456" s="68" t="s">
        <v>94</v>
      </c>
      <c r="B456" s="68" t="s">
        <v>939</v>
      </c>
      <c r="C456" s="68" t="s">
        <v>940</v>
      </c>
      <c r="D456" s="4" t="s">
        <v>941</v>
      </c>
      <c r="E456" s="68">
        <v>10</v>
      </c>
      <c r="F456" s="68"/>
      <c r="G456" s="70"/>
      <c r="H456" s="68"/>
      <c r="I456" s="70"/>
      <c r="J456" s="70"/>
      <c r="K456" s="70"/>
      <c r="L456" s="68"/>
    </row>
    <row r="457" spans="1:12" s="17" customFormat="1" ht="29.25">
      <c r="A457" s="68" t="s">
        <v>95</v>
      </c>
      <c r="B457" s="69" t="s">
        <v>912</v>
      </c>
      <c r="C457" s="69" t="s">
        <v>913</v>
      </c>
      <c r="D457" s="4" t="s">
        <v>914</v>
      </c>
      <c r="E457" s="68">
        <v>4</v>
      </c>
      <c r="F457" s="68"/>
      <c r="G457" s="70"/>
      <c r="H457" s="68"/>
      <c r="I457" s="70"/>
      <c r="J457" s="70"/>
      <c r="K457" s="70"/>
      <c r="L457" s="68"/>
    </row>
    <row r="458" spans="1:12" s="17" customFormat="1" ht="39">
      <c r="A458" s="68" t="s">
        <v>98</v>
      </c>
      <c r="B458" s="138" t="s">
        <v>887</v>
      </c>
      <c r="C458" s="139" t="s">
        <v>19</v>
      </c>
      <c r="D458" s="140" t="s">
        <v>888</v>
      </c>
      <c r="E458" s="141">
        <v>100</v>
      </c>
      <c r="F458" s="142"/>
      <c r="G458" s="143"/>
      <c r="H458" s="68"/>
      <c r="I458" s="70"/>
      <c r="J458" s="70"/>
      <c r="K458" s="70"/>
      <c r="L458" s="142"/>
    </row>
    <row r="459" spans="1:12" s="17" customFormat="1">
      <c r="A459" s="68"/>
      <c r="B459" s="68" t="s">
        <v>938</v>
      </c>
      <c r="C459" s="68" t="s">
        <v>204</v>
      </c>
      <c r="D459" s="4" t="s">
        <v>123</v>
      </c>
      <c r="E459" s="68">
        <v>40</v>
      </c>
      <c r="F459" s="68"/>
      <c r="G459" s="70"/>
      <c r="H459" s="68"/>
      <c r="I459" s="70"/>
      <c r="J459" s="70"/>
      <c r="K459" s="70"/>
      <c r="L459" s="68"/>
    </row>
    <row r="460" spans="1:12" s="17" customFormat="1">
      <c r="A460" s="68" t="s">
        <v>99</v>
      </c>
      <c r="B460" s="113" t="s">
        <v>935</v>
      </c>
      <c r="C460" s="68" t="s">
        <v>936</v>
      </c>
      <c r="D460" s="4" t="s">
        <v>937</v>
      </c>
      <c r="E460" s="68">
        <v>4</v>
      </c>
      <c r="F460" s="68"/>
      <c r="G460" s="70"/>
      <c r="H460" s="68"/>
      <c r="I460" s="70"/>
      <c r="J460" s="70"/>
      <c r="K460" s="70"/>
      <c r="L460" s="68"/>
    </row>
    <row r="461" spans="1:12" s="17" customFormat="1">
      <c r="A461" s="68" t="s">
        <v>100</v>
      </c>
      <c r="B461" s="68" t="s">
        <v>928</v>
      </c>
      <c r="C461" s="68" t="s">
        <v>929</v>
      </c>
      <c r="D461" s="4" t="s">
        <v>123</v>
      </c>
      <c r="E461" s="68">
        <f>90*50</f>
        <v>4500</v>
      </c>
      <c r="F461" s="68"/>
      <c r="G461" s="70"/>
      <c r="H461" s="68"/>
      <c r="I461" s="70"/>
      <c r="J461" s="70"/>
      <c r="K461" s="70"/>
      <c r="L461" s="68"/>
    </row>
    <row r="462" spans="1:12" s="17" customFormat="1" ht="26.25">
      <c r="A462" s="68" t="s">
        <v>101</v>
      </c>
      <c r="B462" s="69" t="s">
        <v>860</v>
      </c>
      <c r="C462" s="68" t="s">
        <v>301</v>
      </c>
      <c r="D462" s="4" t="s">
        <v>861</v>
      </c>
      <c r="E462" s="68">
        <v>600</v>
      </c>
      <c r="F462" s="68"/>
      <c r="G462" s="70"/>
      <c r="H462" s="68"/>
      <c r="I462" s="70"/>
      <c r="J462" s="70"/>
      <c r="K462" s="70"/>
      <c r="L462" s="68"/>
    </row>
    <row r="463" spans="1:12" s="17" customFormat="1">
      <c r="A463" s="68" t="s">
        <v>127</v>
      </c>
      <c r="B463" s="69" t="s">
        <v>838</v>
      </c>
      <c r="C463" s="68" t="s">
        <v>839</v>
      </c>
      <c r="D463" s="4" t="s">
        <v>840</v>
      </c>
      <c r="E463" s="68">
        <v>120</v>
      </c>
      <c r="F463" s="68"/>
      <c r="G463" s="70"/>
      <c r="H463" s="68"/>
      <c r="I463" s="70"/>
      <c r="J463" s="70"/>
      <c r="K463" s="70"/>
      <c r="L463" s="68"/>
    </row>
    <row r="464" spans="1:12" s="17" customFormat="1" ht="26.25">
      <c r="A464" s="68" t="s">
        <v>128</v>
      </c>
      <c r="B464" s="69" t="s">
        <v>862</v>
      </c>
      <c r="C464" s="68" t="s">
        <v>405</v>
      </c>
      <c r="D464" s="4" t="s">
        <v>859</v>
      </c>
      <c r="E464" s="68">
        <v>15</v>
      </c>
      <c r="F464" s="68"/>
      <c r="G464" s="70"/>
      <c r="H464" s="68"/>
      <c r="I464" s="70"/>
      <c r="J464" s="70"/>
      <c r="K464" s="70"/>
      <c r="L464" s="68"/>
    </row>
    <row r="465" spans="1:12" s="17" customFormat="1">
      <c r="A465" s="68" t="s">
        <v>129</v>
      </c>
      <c r="B465" s="69" t="s">
        <v>856</v>
      </c>
      <c r="C465" s="68" t="s">
        <v>161</v>
      </c>
      <c r="D465" s="4" t="s">
        <v>857</v>
      </c>
      <c r="E465" s="68">
        <v>500</v>
      </c>
      <c r="F465" s="68"/>
      <c r="G465" s="70"/>
      <c r="H465" s="68"/>
      <c r="I465" s="70"/>
      <c r="J465" s="70"/>
      <c r="K465" s="70"/>
      <c r="L465" s="68"/>
    </row>
    <row r="466" spans="1:12" s="17" customFormat="1">
      <c r="A466" s="68" t="s">
        <v>130</v>
      </c>
      <c r="B466" s="69" t="s">
        <v>874</v>
      </c>
      <c r="C466" s="144" t="s">
        <v>875</v>
      </c>
      <c r="D466" s="4" t="s">
        <v>876</v>
      </c>
      <c r="E466" s="144">
        <v>100</v>
      </c>
      <c r="F466" s="68"/>
      <c r="G466" s="70"/>
      <c r="H466" s="68"/>
      <c r="I466" s="70"/>
      <c r="J466" s="70"/>
      <c r="K466" s="70"/>
      <c r="L466" s="68"/>
    </row>
    <row r="467" spans="1:12" s="33" customFormat="1" ht="25.5">
      <c r="A467" s="68" t="s">
        <v>131</v>
      </c>
      <c r="B467" s="68" t="s">
        <v>934</v>
      </c>
      <c r="C467" s="68" t="s">
        <v>406</v>
      </c>
      <c r="D467" s="4" t="s">
        <v>401</v>
      </c>
      <c r="E467" s="68">
        <v>180</v>
      </c>
      <c r="F467" s="68"/>
      <c r="G467" s="70"/>
      <c r="H467" s="68"/>
      <c r="I467" s="70"/>
      <c r="J467" s="70"/>
      <c r="K467" s="70"/>
      <c r="L467" s="68"/>
    </row>
    <row r="468" spans="1:12" s="33" customFormat="1" ht="38.25">
      <c r="A468" s="68" t="s">
        <v>132</v>
      </c>
      <c r="B468" s="138" t="s">
        <v>889</v>
      </c>
      <c r="C468" s="139" t="s">
        <v>890</v>
      </c>
      <c r="D468" s="140" t="s">
        <v>891</v>
      </c>
      <c r="E468" s="141">
        <f>20*10</f>
        <v>200</v>
      </c>
      <c r="F468" s="142"/>
      <c r="G468" s="143"/>
      <c r="H468" s="68"/>
      <c r="I468" s="70"/>
      <c r="J468" s="70"/>
      <c r="K468" s="70"/>
      <c r="L468" s="142"/>
    </row>
    <row r="469" spans="1:12" s="33" customFormat="1" ht="14.25">
      <c r="A469" s="68" t="s">
        <v>133</v>
      </c>
      <c r="B469" s="69" t="s">
        <v>844</v>
      </c>
      <c r="C469" s="68" t="s">
        <v>845</v>
      </c>
      <c r="D469" s="4" t="s">
        <v>846</v>
      </c>
      <c r="E469" s="68">
        <v>700</v>
      </c>
      <c r="F469" s="68"/>
      <c r="G469" s="70"/>
      <c r="H469" s="68"/>
      <c r="I469" s="70"/>
      <c r="J469" s="70"/>
      <c r="K469" s="70"/>
      <c r="L469" s="68"/>
    </row>
    <row r="470" spans="1:12" s="17" customFormat="1">
      <c r="A470" s="68" t="s">
        <v>134</v>
      </c>
      <c r="B470" s="69" t="s">
        <v>844</v>
      </c>
      <c r="C470" s="68" t="s">
        <v>412</v>
      </c>
      <c r="D470" s="4" t="s">
        <v>846</v>
      </c>
      <c r="E470" s="68">
        <f>10*100</f>
        <v>1000</v>
      </c>
      <c r="F470" s="68"/>
      <c r="G470" s="70"/>
      <c r="H470" s="68"/>
      <c r="I470" s="70"/>
      <c r="J470" s="70"/>
      <c r="K470" s="70"/>
      <c r="L470" s="68"/>
    </row>
    <row r="471" spans="1:12" s="17" customFormat="1" ht="39">
      <c r="A471" s="68" t="s">
        <v>135</v>
      </c>
      <c r="B471" s="145" t="s">
        <v>54</v>
      </c>
      <c r="C471" s="145" t="s">
        <v>946</v>
      </c>
      <c r="D471" s="146" t="s">
        <v>947</v>
      </c>
      <c r="E471" s="145">
        <f>212*10</f>
        <v>2120</v>
      </c>
      <c r="F471" s="145"/>
      <c r="G471" s="147"/>
      <c r="H471" s="68"/>
      <c r="I471" s="70"/>
      <c r="J471" s="70"/>
      <c r="K471" s="70"/>
      <c r="L471" s="145"/>
    </row>
    <row r="472" spans="1:12" s="17" customFormat="1" ht="26.25">
      <c r="A472" s="68" t="s">
        <v>136</v>
      </c>
      <c r="B472" s="145" t="s">
        <v>918</v>
      </c>
      <c r="C472" s="148">
        <v>4.0000000000000001E-3</v>
      </c>
      <c r="D472" s="146" t="s">
        <v>686</v>
      </c>
      <c r="E472" s="145">
        <v>30</v>
      </c>
      <c r="F472" s="145"/>
      <c r="G472" s="147"/>
      <c r="H472" s="68"/>
      <c r="I472" s="70"/>
      <c r="J472" s="70"/>
      <c r="K472" s="70"/>
      <c r="L472" s="145"/>
    </row>
    <row r="473" spans="1:12" s="17" customFormat="1" ht="29.25">
      <c r="A473" s="68" t="s">
        <v>137</v>
      </c>
      <c r="B473" s="149" t="s">
        <v>847</v>
      </c>
      <c r="C473" s="150" t="s">
        <v>848</v>
      </c>
      <c r="D473" s="151" t="s">
        <v>275</v>
      </c>
      <c r="E473" s="150">
        <v>100</v>
      </c>
      <c r="F473" s="150"/>
      <c r="G473" s="152"/>
      <c r="H473" s="153"/>
      <c r="I473" s="154"/>
      <c r="J473" s="154"/>
      <c r="K473" s="154"/>
      <c r="L473" s="150"/>
    </row>
    <row r="474" spans="1:12">
      <c r="A474" s="68" t="s">
        <v>138</v>
      </c>
      <c r="B474" s="153" t="s">
        <v>893</v>
      </c>
      <c r="C474" s="153" t="s">
        <v>894</v>
      </c>
      <c r="D474" s="155" t="s">
        <v>895</v>
      </c>
      <c r="E474" s="153">
        <v>120</v>
      </c>
      <c r="F474" s="153"/>
      <c r="G474" s="154"/>
      <c r="H474" s="153"/>
      <c r="I474" s="154"/>
      <c r="J474" s="154"/>
      <c r="K474" s="154"/>
      <c r="L474" s="153"/>
    </row>
    <row r="475" spans="1:12">
      <c r="A475" s="68" t="s">
        <v>139</v>
      </c>
      <c r="B475" s="68" t="s">
        <v>919</v>
      </c>
      <c r="C475" s="68" t="s">
        <v>120</v>
      </c>
      <c r="D475" s="4" t="s">
        <v>398</v>
      </c>
      <c r="E475" s="68">
        <f>600*10</f>
        <v>6000</v>
      </c>
      <c r="F475" s="68"/>
      <c r="G475" s="70"/>
      <c r="H475" s="68"/>
      <c r="I475" s="70"/>
      <c r="J475" s="70"/>
      <c r="K475" s="70"/>
      <c r="L475" s="68"/>
    </row>
    <row r="476" spans="1:12" ht="26.25">
      <c r="A476" s="68" t="s">
        <v>140</v>
      </c>
      <c r="B476" s="68" t="s">
        <v>919</v>
      </c>
      <c r="C476" s="68" t="s">
        <v>204</v>
      </c>
      <c r="D476" s="4" t="s">
        <v>920</v>
      </c>
      <c r="E476" s="68">
        <f>35*30</f>
        <v>1050</v>
      </c>
      <c r="F476" s="68"/>
      <c r="G476" s="70"/>
      <c r="H476" s="68"/>
      <c r="I476" s="70"/>
      <c r="J476" s="70"/>
      <c r="K476" s="70"/>
      <c r="L476" s="68"/>
    </row>
    <row r="477" spans="1:12" ht="26.25">
      <c r="A477" s="68" t="s">
        <v>169</v>
      </c>
      <c r="B477" s="68" t="s">
        <v>919</v>
      </c>
      <c r="C477" s="68" t="s">
        <v>944</v>
      </c>
      <c r="D477" s="4" t="s">
        <v>945</v>
      </c>
      <c r="E477" s="68">
        <f>230*6</f>
        <v>1380</v>
      </c>
      <c r="F477" s="68"/>
      <c r="G477" s="70"/>
      <c r="H477" s="68"/>
      <c r="I477" s="70"/>
      <c r="J477" s="70"/>
      <c r="K477" s="70"/>
      <c r="L477" s="68"/>
    </row>
    <row r="478" spans="1:12" ht="64.5">
      <c r="A478" s="68" t="s">
        <v>170</v>
      </c>
      <c r="B478" s="69" t="s">
        <v>869</v>
      </c>
      <c r="C478" s="68" t="s">
        <v>870</v>
      </c>
      <c r="D478" s="4" t="s">
        <v>871</v>
      </c>
      <c r="E478" s="68">
        <v>130</v>
      </c>
      <c r="F478" s="68"/>
      <c r="G478" s="70"/>
      <c r="H478" s="68"/>
      <c r="I478" s="70"/>
      <c r="J478" s="70"/>
      <c r="K478" s="70"/>
      <c r="L478" s="68"/>
    </row>
    <row r="479" spans="1:12" ht="29.25">
      <c r="A479" s="68" t="s">
        <v>171</v>
      </c>
      <c r="B479" s="69" t="s">
        <v>925</v>
      </c>
      <c r="C479" s="68" t="s">
        <v>926</v>
      </c>
      <c r="D479" s="4" t="s">
        <v>927</v>
      </c>
      <c r="E479" s="68">
        <v>1300</v>
      </c>
      <c r="F479" s="68"/>
      <c r="G479" s="70"/>
      <c r="H479" s="68"/>
      <c r="I479" s="70"/>
      <c r="J479" s="70"/>
      <c r="K479" s="70"/>
      <c r="L479" s="68"/>
    </row>
    <row r="480" spans="1:12" ht="29.25">
      <c r="A480" s="68" t="s">
        <v>176</v>
      </c>
      <c r="B480" s="156" t="s">
        <v>885</v>
      </c>
      <c r="C480" s="139" t="s">
        <v>886</v>
      </c>
      <c r="D480" s="140" t="s">
        <v>123</v>
      </c>
      <c r="E480" s="141">
        <v>200</v>
      </c>
      <c r="F480" s="142"/>
      <c r="G480" s="143"/>
      <c r="H480" s="68"/>
      <c r="I480" s="70"/>
      <c r="J480" s="70"/>
      <c r="K480" s="70"/>
      <c r="L480" s="142"/>
    </row>
    <row r="481" spans="1:13" ht="29.25">
      <c r="A481" s="68" t="s">
        <v>328</v>
      </c>
      <c r="B481" s="69" t="s">
        <v>850</v>
      </c>
      <c r="C481" s="68" t="s">
        <v>424</v>
      </c>
      <c r="D481" s="4" t="s">
        <v>275</v>
      </c>
      <c r="E481" s="68">
        <f>75*50</f>
        <v>3750</v>
      </c>
      <c r="F481" s="68"/>
      <c r="G481" s="70"/>
      <c r="H481" s="68"/>
      <c r="I481" s="70"/>
      <c r="J481" s="70"/>
      <c r="K481" s="70"/>
      <c r="L481" s="68"/>
    </row>
    <row r="482" spans="1:13" ht="15" customHeight="1">
      <c r="A482" s="68" t="s">
        <v>329</v>
      </c>
      <c r="B482" s="69" t="s">
        <v>853</v>
      </c>
      <c r="C482" s="68" t="s">
        <v>854</v>
      </c>
      <c r="D482" s="4" t="s">
        <v>855</v>
      </c>
      <c r="E482" s="68">
        <v>300</v>
      </c>
      <c r="F482" s="68"/>
      <c r="G482" s="70"/>
      <c r="H482" s="68"/>
      <c r="I482" s="70"/>
      <c r="J482" s="70"/>
      <c r="K482" s="70"/>
      <c r="L482" s="68"/>
    </row>
    <row r="483" spans="1:13">
      <c r="A483" s="68" t="s">
        <v>330</v>
      </c>
      <c r="B483" s="68" t="s">
        <v>930</v>
      </c>
      <c r="C483" s="68" t="s">
        <v>204</v>
      </c>
      <c r="D483" s="4" t="s">
        <v>123</v>
      </c>
      <c r="E483" s="68">
        <f>50*30</f>
        <v>1500</v>
      </c>
      <c r="F483" s="68"/>
      <c r="G483" s="70"/>
      <c r="H483" s="68"/>
      <c r="I483" s="70"/>
      <c r="J483" s="70"/>
      <c r="K483" s="70"/>
      <c r="L483" s="68"/>
    </row>
    <row r="484" spans="1:13">
      <c r="A484" s="68" t="s">
        <v>416</v>
      </c>
      <c r="B484" s="68" t="s">
        <v>930</v>
      </c>
      <c r="C484" s="68" t="s">
        <v>399</v>
      </c>
      <c r="D484" s="4" t="s">
        <v>123</v>
      </c>
      <c r="E484" s="68">
        <v>360</v>
      </c>
      <c r="F484" s="68"/>
      <c r="G484" s="70"/>
      <c r="H484" s="68"/>
      <c r="I484" s="70"/>
      <c r="J484" s="70"/>
      <c r="K484" s="70"/>
      <c r="L484" s="68"/>
    </row>
    <row r="485" spans="1:13">
      <c r="A485" s="68" t="s">
        <v>418</v>
      </c>
      <c r="B485" s="68" t="s">
        <v>827</v>
      </c>
      <c r="C485" s="69" t="s">
        <v>17</v>
      </c>
      <c r="D485" s="4" t="s">
        <v>830</v>
      </c>
      <c r="E485" s="68">
        <v>17200</v>
      </c>
      <c r="F485" s="68"/>
      <c r="G485" s="70"/>
      <c r="H485" s="87"/>
      <c r="I485" s="70"/>
      <c r="J485" s="70"/>
      <c r="K485" s="70"/>
      <c r="L485" s="68"/>
      <c r="M485" s="6"/>
    </row>
    <row r="486" spans="1:13" ht="40.5" customHeight="1">
      <c r="A486" s="68" t="s">
        <v>419</v>
      </c>
      <c r="B486" s="113" t="s">
        <v>910</v>
      </c>
      <c r="C486" s="68" t="s">
        <v>190</v>
      </c>
      <c r="D486" s="4" t="s">
        <v>119</v>
      </c>
      <c r="E486" s="68">
        <v>80</v>
      </c>
      <c r="F486" s="68"/>
      <c r="G486" s="70"/>
      <c r="H486" s="68"/>
      <c r="I486" s="70"/>
      <c r="J486" s="70"/>
      <c r="K486" s="70"/>
      <c r="L486" s="68"/>
    </row>
    <row r="487" spans="1:13" ht="25.5" customHeight="1">
      <c r="A487" s="68" t="s">
        <v>421</v>
      </c>
      <c r="B487" s="68" t="s">
        <v>910</v>
      </c>
      <c r="C487" s="68" t="s">
        <v>911</v>
      </c>
      <c r="D487" s="4" t="s">
        <v>119</v>
      </c>
      <c r="E487" s="68">
        <v>130</v>
      </c>
      <c r="F487" s="68"/>
      <c r="G487" s="70"/>
      <c r="H487" s="68"/>
      <c r="I487" s="70"/>
      <c r="J487" s="70"/>
      <c r="K487" s="70"/>
      <c r="L487" s="68"/>
    </row>
    <row r="488" spans="1:13">
      <c r="A488" s="68" t="s">
        <v>422</v>
      </c>
      <c r="B488" s="68" t="s">
        <v>910</v>
      </c>
      <c r="C488" s="68" t="s">
        <v>562</v>
      </c>
      <c r="D488" s="4" t="s">
        <v>119</v>
      </c>
      <c r="E488" s="68">
        <f>150*10</f>
        <v>1500</v>
      </c>
      <c r="F488" s="68"/>
      <c r="G488" s="70"/>
      <c r="H488" s="68"/>
      <c r="I488" s="70"/>
      <c r="J488" s="70"/>
      <c r="K488" s="70"/>
      <c r="L488" s="68"/>
    </row>
    <row r="489" spans="1:13" ht="39">
      <c r="A489" s="68" t="s">
        <v>423</v>
      </c>
      <c r="B489" s="68" t="s">
        <v>921</v>
      </c>
      <c r="C489" s="144" t="s">
        <v>204</v>
      </c>
      <c r="D489" s="4" t="s">
        <v>904</v>
      </c>
      <c r="E489" s="68">
        <f>20*60</f>
        <v>1200</v>
      </c>
      <c r="F489" s="68"/>
      <c r="G489" s="70"/>
      <c r="H489" s="68"/>
      <c r="I489" s="70"/>
      <c r="J489" s="70"/>
      <c r="K489" s="70"/>
      <c r="L489" s="68"/>
    </row>
    <row r="490" spans="1:13" ht="39">
      <c r="A490" s="68" t="s">
        <v>425</v>
      </c>
      <c r="B490" s="68" t="s">
        <v>921</v>
      </c>
      <c r="C490" s="68" t="s">
        <v>399</v>
      </c>
      <c r="D490" s="4" t="s">
        <v>904</v>
      </c>
      <c r="E490" s="68">
        <v>600</v>
      </c>
      <c r="F490" s="68"/>
      <c r="G490" s="70"/>
      <c r="H490" s="68"/>
      <c r="I490" s="70"/>
      <c r="J490" s="70"/>
      <c r="K490" s="70"/>
      <c r="L490" s="68"/>
    </row>
    <row r="491" spans="1:13" s="22" customFormat="1">
      <c r="A491" s="68" t="s">
        <v>426</v>
      </c>
      <c r="B491" s="68" t="s">
        <v>921</v>
      </c>
      <c r="C491" s="68" t="s">
        <v>39</v>
      </c>
      <c r="D491" s="4" t="s">
        <v>922</v>
      </c>
      <c r="E491" s="68">
        <f>100*10</f>
        <v>1000</v>
      </c>
      <c r="F491" s="68"/>
      <c r="G491" s="70"/>
      <c r="H491" s="68"/>
      <c r="I491" s="70"/>
      <c r="J491" s="70"/>
      <c r="K491" s="70"/>
      <c r="L491" s="68"/>
      <c r="M491" s="7"/>
    </row>
    <row r="492" spans="1:13" s="22" customFormat="1">
      <c r="A492" s="68" t="s">
        <v>427</v>
      </c>
      <c r="B492" s="68" t="s">
        <v>921</v>
      </c>
      <c r="C492" s="68" t="s">
        <v>39</v>
      </c>
      <c r="D492" s="4" t="s">
        <v>923</v>
      </c>
      <c r="E492" s="68">
        <f>155*10</f>
        <v>1550</v>
      </c>
      <c r="F492" s="68"/>
      <c r="G492" s="70"/>
      <c r="H492" s="68"/>
      <c r="I492" s="70"/>
      <c r="J492" s="70"/>
      <c r="K492" s="70"/>
      <c r="L492" s="68"/>
      <c r="M492" s="7"/>
    </row>
    <row r="493" spans="1:13">
      <c r="A493" s="68" t="s">
        <v>428</v>
      </c>
      <c r="B493" s="68" t="s">
        <v>921</v>
      </c>
      <c r="C493" s="68" t="s">
        <v>924</v>
      </c>
      <c r="D493" s="4" t="s">
        <v>868</v>
      </c>
      <c r="E493" s="68">
        <v>20</v>
      </c>
      <c r="F493" s="68"/>
      <c r="G493" s="70"/>
      <c r="H493" s="68"/>
      <c r="I493" s="70"/>
      <c r="J493" s="70"/>
      <c r="K493" s="70"/>
      <c r="L493" s="68"/>
    </row>
    <row r="494" spans="1:13" ht="26.25">
      <c r="A494" s="68" t="s">
        <v>430</v>
      </c>
      <c r="B494" s="68" t="s">
        <v>91</v>
      </c>
      <c r="C494" s="68" t="s">
        <v>393</v>
      </c>
      <c r="D494" s="4" t="s">
        <v>915</v>
      </c>
      <c r="E494" s="68">
        <v>10</v>
      </c>
      <c r="F494" s="68"/>
      <c r="G494" s="70"/>
      <c r="H494" s="68"/>
      <c r="I494" s="70"/>
      <c r="J494" s="70"/>
      <c r="K494" s="70"/>
      <c r="L494" s="68"/>
    </row>
    <row r="495" spans="1:13" ht="26.25">
      <c r="A495" s="68" t="s">
        <v>431</v>
      </c>
      <c r="B495" s="68" t="s">
        <v>91</v>
      </c>
      <c r="C495" s="68" t="s">
        <v>916</v>
      </c>
      <c r="D495" s="4" t="s">
        <v>917</v>
      </c>
      <c r="E495" s="68">
        <v>140</v>
      </c>
      <c r="F495" s="68"/>
      <c r="G495" s="70"/>
      <c r="H495" s="68"/>
      <c r="I495" s="70"/>
      <c r="J495" s="70"/>
      <c r="K495" s="70"/>
      <c r="L495" s="68"/>
    </row>
    <row r="496" spans="1:13" ht="93" customHeight="1">
      <c r="A496" s="68" t="s">
        <v>432</v>
      </c>
      <c r="B496" s="68" t="s">
        <v>931</v>
      </c>
      <c r="C496" s="68" t="s">
        <v>932</v>
      </c>
      <c r="D496" s="4" t="s">
        <v>933</v>
      </c>
      <c r="E496" s="68">
        <v>5</v>
      </c>
      <c r="F496" s="68"/>
      <c r="G496" s="70"/>
      <c r="H496" s="68"/>
      <c r="I496" s="70"/>
      <c r="J496" s="70"/>
      <c r="K496" s="70"/>
      <c r="L496" s="68"/>
    </row>
    <row r="497" spans="1:12" ht="21.75" customHeight="1">
      <c r="A497" s="68" t="s">
        <v>433</v>
      </c>
      <c r="B497" s="69" t="s">
        <v>851</v>
      </c>
      <c r="C497" s="68" t="s">
        <v>251</v>
      </c>
      <c r="D497" s="4" t="s">
        <v>852</v>
      </c>
      <c r="E497" s="68">
        <f>13*60</f>
        <v>780</v>
      </c>
      <c r="F497" s="68"/>
      <c r="G497" s="70"/>
      <c r="H497" s="68"/>
      <c r="I497" s="70"/>
      <c r="J497" s="70"/>
      <c r="K497" s="70"/>
      <c r="L497" s="68"/>
    </row>
    <row r="498" spans="1:12">
      <c r="A498" s="68" t="s">
        <v>435</v>
      </c>
      <c r="B498" s="69" t="s">
        <v>851</v>
      </c>
      <c r="C498" s="68" t="s">
        <v>220</v>
      </c>
      <c r="D498" s="4" t="s">
        <v>852</v>
      </c>
      <c r="E498" s="68">
        <f>10*60</f>
        <v>600</v>
      </c>
      <c r="F498" s="68"/>
      <c r="G498" s="70"/>
      <c r="H498" s="68"/>
      <c r="I498" s="70"/>
      <c r="J498" s="70"/>
      <c r="K498" s="70"/>
      <c r="L498" s="68"/>
    </row>
    <row r="499" spans="1:12" ht="39">
      <c r="A499" s="68" t="s">
        <v>436</v>
      </c>
      <c r="B499" s="157" t="s">
        <v>880</v>
      </c>
      <c r="C499" s="158" t="s">
        <v>881</v>
      </c>
      <c r="D499" s="159" t="s">
        <v>882</v>
      </c>
      <c r="E499" s="160">
        <v>40</v>
      </c>
      <c r="F499" s="142"/>
      <c r="G499" s="143"/>
      <c r="H499" s="68"/>
      <c r="I499" s="70"/>
      <c r="J499" s="70"/>
      <c r="K499" s="70"/>
      <c r="L499" s="142"/>
    </row>
    <row r="500" spans="1:12">
      <c r="A500" s="68" t="s">
        <v>437</v>
      </c>
      <c r="B500" s="69" t="s">
        <v>849</v>
      </c>
      <c r="C500" s="68" t="s">
        <v>307</v>
      </c>
      <c r="D500" s="4" t="s">
        <v>123</v>
      </c>
      <c r="E500" s="68">
        <f>250*4</f>
        <v>1000</v>
      </c>
      <c r="F500" s="68"/>
      <c r="G500" s="70"/>
      <c r="H500" s="68"/>
      <c r="I500" s="70"/>
      <c r="J500" s="70"/>
      <c r="K500" s="70"/>
      <c r="L500" s="68"/>
    </row>
    <row r="501" spans="1:12">
      <c r="A501" s="68" t="s">
        <v>438</v>
      </c>
      <c r="B501" s="69" t="s">
        <v>864</v>
      </c>
      <c r="C501" s="68" t="s">
        <v>865</v>
      </c>
      <c r="D501" s="4" t="s">
        <v>391</v>
      </c>
      <c r="E501" s="68">
        <v>10</v>
      </c>
      <c r="F501" s="68"/>
      <c r="G501" s="70"/>
      <c r="H501" s="68"/>
      <c r="I501" s="70"/>
      <c r="J501" s="70"/>
      <c r="K501" s="70"/>
      <c r="L501" s="68"/>
    </row>
    <row r="502" spans="1:12" ht="64.5">
      <c r="A502" s="68" t="s">
        <v>440</v>
      </c>
      <c r="B502" s="69" t="s">
        <v>877</v>
      </c>
      <c r="C502" s="144" t="s">
        <v>878</v>
      </c>
      <c r="D502" s="4" t="s">
        <v>879</v>
      </c>
      <c r="E502" s="144">
        <f>15*5</f>
        <v>75</v>
      </c>
      <c r="F502" s="68"/>
      <c r="G502" s="70"/>
      <c r="H502" s="68"/>
      <c r="I502" s="70"/>
      <c r="J502" s="70"/>
      <c r="K502" s="70"/>
      <c r="L502" s="68"/>
    </row>
    <row r="503" spans="1:12" ht="26.25">
      <c r="A503" s="68" t="s">
        <v>442</v>
      </c>
      <c r="B503" s="71" t="s">
        <v>318</v>
      </c>
      <c r="C503" s="60" t="s">
        <v>319</v>
      </c>
      <c r="D503" s="60" t="s">
        <v>320</v>
      </c>
      <c r="E503" s="71">
        <f>40*100</f>
        <v>4000</v>
      </c>
      <c r="F503" s="71"/>
      <c r="G503" s="72"/>
      <c r="H503" s="73"/>
      <c r="I503" s="72"/>
      <c r="J503" s="72"/>
      <c r="K503" s="72"/>
      <c r="L503" s="71"/>
    </row>
    <row r="504" spans="1:12" ht="26.25">
      <c r="A504" s="68" t="s">
        <v>361</v>
      </c>
      <c r="B504" s="71" t="s">
        <v>318</v>
      </c>
      <c r="C504" s="60" t="s">
        <v>178</v>
      </c>
      <c r="D504" s="60" t="s">
        <v>320</v>
      </c>
      <c r="E504" s="71">
        <v>1000</v>
      </c>
      <c r="F504" s="71"/>
      <c r="G504" s="72"/>
      <c r="H504" s="73"/>
      <c r="I504" s="72"/>
      <c r="J504" s="72"/>
      <c r="K504" s="72"/>
      <c r="L504" s="71"/>
    </row>
    <row r="505" spans="1:12">
      <c r="A505" s="68" t="s">
        <v>444</v>
      </c>
      <c r="B505" s="68" t="s">
        <v>439</v>
      </c>
      <c r="C505" s="68" t="s">
        <v>899</v>
      </c>
      <c r="D505" s="4" t="s">
        <v>900</v>
      </c>
      <c r="E505" s="68">
        <v>2</v>
      </c>
      <c r="F505" s="68"/>
      <c r="G505" s="70"/>
      <c r="H505" s="68"/>
      <c r="I505" s="70"/>
      <c r="J505" s="70"/>
      <c r="K505" s="70"/>
      <c r="L505" s="68"/>
    </row>
    <row r="506" spans="1:12" ht="39">
      <c r="A506" s="68" t="s">
        <v>446</v>
      </c>
      <c r="B506" s="68" t="s">
        <v>439</v>
      </c>
      <c r="C506" s="68" t="s">
        <v>942</v>
      </c>
      <c r="D506" s="4" t="s">
        <v>943</v>
      </c>
      <c r="E506" s="68">
        <v>40</v>
      </c>
      <c r="F506" s="68"/>
      <c r="G506" s="70"/>
      <c r="H506" s="68"/>
      <c r="I506" s="70"/>
      <c r="J506" s="70"/>
      <c r="K506" s="70"/>
      <c r="L506" s="68"/>
    </row>
    <row r="507" spans="1:12" ht="39">
      <c r="A507" s="68" t="s">
        <v>449</v>
      </c>
      <c r="B507" s="68" t="s">
        <v>903</v>
      </c>
      <c r="C507" s="68" t="s">
        <v>17</v>
      </c>
      <c r="D507" s="4" t="s">
        <v>904</v>
      </c>
      <c r="E507" s="68">
        <v>4800</v>
      </c>
      <c r="F507" s="68"/>
      <c r="G507" s="70"/>
      <c r="H507" s="68"/>
      <c r="I507" s="70"/>
      <c r="J507" s="70"/>
      <c r="K507" s="70"/>
      <c r="L507" s="68"/>
    </row>
    <row r="508" spans="1:12" ht="39">
      <c r="A508" s="68" t="s">
        <v>450</v>
      </c>
      <c r="B508" s="68" t="s">
        <v>903</v>
      </c>
      <c r="C508" s="68" t="s">
        <v>562</v>
      </c>
      <c r="D508" s="4" t="s">
        <v>904</v>
      </c>
      <c r="E508" s="68">
        <f>150*30</f>
        <v>4500</v>
      </c>
      <c r="F508" s="68"/>
      <c r="G508" s="70"/>
      <c r="H508" s="68"/>
      <c r="I508" s="70"/>
      <c r="J508" s="70"/>
      <c r="K508" s="70"/>
      <c r="L508" s="68"/>
    </row>
    <row r="509" spans="1:12">
      <c r="A509" s="68" t="s">
        <v>451</v>
      </c>
      <c r="B509" s="69" t="s">
        <v>841</v>
      </c>
      <c r="C509" s="68" t="s">
        <v>842</v>
      </c>
      <c r="D509" s="4" t="s">
        <v>843</v>
      </c>
      <c r="E509" s="68">
        <v>35</v>
      </c>
      <c r="F509" s="68"/>
      <c r="G509" s="70"/>
      <c r="H509" s="68"/>
      <c r="I509" s="70"/>
      <c r="J509" s="70"/>
      <c r="K509" s="70"/>
      <c r="L509" s="68"/>
    </row>
    <row r="510" spans="1:12">
      <c r="A510" s="68" t="s">
        <v>453</v>
      </c>
      <c r="B510" s="69" t="s">
        <v>863</v>
      </c>
      <c r="C510" s="68" t="s">
        <v>289</v>
      </c>
      <c r="D510" s="4" t="s">
        <v>123</v>
      </c>
      <c r="E510" s="68">
        <v>1000</v>
      </c>
      <c r="F510" s="68"/>
      <c r="G510" s="70"/>
      <c r="H510" s="68"/>
      <c r="I510" s="70"/>
      <c r="J510" s="70"/>
      <c r="K510" s="70"/>
      <c r="L510" s="68"/>
    </row>
    <row r="511" spans="1:12">
      <c r="A511" s="68" t="s">
        <v>455</v>
      </c>
      <c r="B511" s="69" t="s">
        <v>866</v>
      </c>
      <c r="C511" s="68" t="s">
        <v>867</v>
      </c>
      <c r="D511" s="4" t="s">
        <v>868</v>
      </c>
      <c r="E511" s="68">
        <v>40</v>
      </c>
      <c r="F511" s="68"/>
      <c r="G511" s="70"/>
      <c r="H511" s="68"/>
      <c r="I511" s="70"/>
      <c r="J511" s="70"/>
      <c r="K511" s="70"/>
      <c r="L511" s="68"/>
    </row>
    <row r="512" spans="1:12" ht="29.25">
      <c r="A512" s="68" t="s">
        <v>456</v>
      </c>
      <c r="B512" s="69" t="s">
        <v>831</v>
      </c>
      <c r="C512" s="68" t="s">
        <v>834</v>
      </c>
      <c r="D512" s="4" t="s">
        <v>833</v>
      </c>
      <c r="E512" s="68">
        <f>25*10</f>
        <v>250</v>
      </c>
      <c r="F512" s="68"/>
      <c r="G512" s="70"/>
      <c r="H512" s="68"/>
      <c r="I512" s="70"/>
      <c r="J512" s="70"/>
      <c r="K512" s="70"/>
      <c r="L512" s="68"/>
    </row>
    <row r="513" spans="1:12" ht="29.25">
      <c r="A513" s="68" t="s">
        <v>458</v>
      </c>
      <c r="B513" s="69" t="s">
        <v>835</v>
      </c>
      <c r="C513" s="68" t="s">
        <v>836</v>
      </c>
      <c r="D513" s="4" t="s">
        <v>837</v>
      </c>
      <c r="E513" s="68">
        <v>320</v>
      </c>
      <c r="F513" s="68"/>
      <c r="G513" s="70"/>
      <c r="H513" s="68"/>
      <c r="I513" s="70"/>
      <c r="J513" s="70"/>
      <c r="K513" s="70"/>
      <c r="L513" s="68"/>
    </row>
    <row r="514" spans="1:12" s="17" customFormat="1" ht="75">
      <c r="A514" s="68" t="s">
        <v>459</v>
      </c>
      <c r="B514" s="101" t="s">
        <v>824</v>
      </c>
      <c r="C514" s="102" t="s">
        <v>825</v>
      </c>
      <c r="D514" s="103" t="s">
        <v>826</v>
      </c>
      <c r="E514" s="104">
        <v>250</v>
      </c>
      <c r="F514" s="105"/>
      <c r="G514" s="106"/>
      <c r="H514" s="105"/>
      <c r="I514" s="107"/>
      <c r="J514" s="107"/>
      <c r="K514" s="107"/>
      <c r="L514" s="105"/>
    </row>
    <row r="515" spans="1:12" ht="39">
      <c r="A515" s="68" t="s">
        <v>460</v>
      </c>
      <c r="B515" s="99" t="s">
        <v>231</v>
      </c>
      <c r="C515" s="98" t="s">
        <v>232</v>
      </c>
      <c r="D515" s="31" t="s">
        <v>233</v>
      </c>
      <c r="E515" s="99">
        <f>200*5</f>
        <v>1000</v>
      </c>
      <c r="F515" s="99"/>
      <c r="G515" s="100"/>
      <c r="H515" s="67"/>
      <c r="I515" s="66"/>
      <c r="J515" s="66"/>
      <c r="K515" s="66"/>
      <c r="L515" s="64"/>
    </row>
    <row r="516" spans="1:12">
      <c r="A516" s="47"/>
      <c r="B516" s="47"/>
      <c r="C516" s="47"/>
      <c r="D516" s="50"/>
      <c r="E516" s="47"/>
      <c r="F516" s="47"/>
      <c r="G516" s="51"/>
      <c r="H516" s="47"/>
      <c r="I516" s="198" t="s">
        <v>47</v>
      </c>
      <c r="J516" s="96"/>
      <c r="K516" s="96"/>
      <c r="L516" s="47"/>
    </row>
    <row r="517" spans="1:12">
      <c r="A517" s="47"/>
      <c r="B517" s="47"/>
      <c r="C517" s="47"/>
      <c r="D517" s="50"/>
      <c r="E517" s="47"/>
      <c r="F517" s="47"/>
      <c r="G517" s="51"/>
      <c r="H517" s="47"/>
      <c r="I517" s="51"/>
      <c r="J517" s="51"/>
      <c r="K517" s="51"/>
      <c r="L517" s="47"/>
    </row>
    <row r="518" spans="1:12" ht="15.75">
      <c r="A518" s="47"/>
      <c r="B518" s="43" t="s">
        <v>1315</v>
      </c>
      <c r="C518" s="49"/>
      <c r="D518" s="50"/>
      <c r="E518" s="47"/>
      <c r="F518" s="47"/>
      <c r="G518" s="51"/>
      <c r="H518" s="52"/>
      <c r="I518" s="51"/>
      <c r="J518" s="51"/>
      <c r="K518" s="51"/>
      <c r="L518" s="47"/>
    </row>
    <row r="519" spans="1:12" ht="135">
      <c r="A519" s="92" t="s">
        <v>0</v>
      </c>
      <c r="B519" s="92" t="s">
        <v>1</v>
      </c>
      <c r="C519" s="92" t="s">
        <v>2</v>
      </c>
      <c r="D519" s="45" t="s">
        <v>3</v>
      </c>
      <c r="E519" s="92" t="s">
        <v>4</v>
      </c>
      <c r="F519" s="92" t="s">
        <v>5</v>
      </c>
      <c r="G519" s="93" t="s">
        <v>6</v>
      </c>
      <c r="H519" s="92" t="s">
        <v>7</v>
      </c>
      <c r="I519" s="93" t="s">
        <v>8</v>
      </c>
      <c r="J519" s="93" t="s">
        <v>9</v>
      </c>
      <c r="K519" s="93" t="s">
        <v>10</v>
      </c>
      <c r="L519" s="92" t="s">
        <v>11</v>
      </c>
    </row>
    <row r="520" spans="1:12" ht="128.25">
      <c r="A520" s="68" t="s">
        <v>12</v>
      </c>
      <c r="B520" s="34" t="s">
        <v>948</v>
      </c>
      <c r="C520" s="34" t="s">
        <v>949</v>
      </c>
      <c r="D520" s="34" t="s">
        <v>950</v>
      </c>
      <c r="E520" s="68">
        <f>1200*2</f>
        <v>2400</v>
      </c>
      <c r="F520" s="68"/>
      <c r="G520" s="70"/>
      <c r="H520" s="68"/>
      <c r="I520" s="70"/>
      <c r="J520" s="70"/>
      <c r="K520" s="70"/>
      <c r="L520" s="68"/>
    </row>
    <row r="521" spans="1:12" ht="153.75">
      <c r="A521" s="68" t="s">
        <v>16</v>
      </c>
      <c r="B521" s="34" t="s">
        <v>951</v>
      </c>
      <c r="C521" s="34" t="s">
        <v>952</v>
      </c>
      <c r="D521" s="34" t="s">
        <v>950</v>
      </c>
      <c r="E521" s="68">
        <v>2000</v>
      </c>
      <c r="F521" s="68"/>
      <c r="G521" s="70"/>
      <c r="H521" s="68"/>
      <c r="I521" s="70"/>
      <c r="J521" s="70"/>
      <c r="K521" s="70"/>
      <c r="L521" s="68"/>
    </row>
    <row r="522" spans="1:12">
      <c r="A522" s="47"/>
      <c r="B522" s="47"/>
      <c r="C522" s="47"/>
      <c r="D522" s="161"/>
      <c r="E522" s="47"/>
      <c r="F522" s="47"/>
      <c r="G522" s="51"/>
      <c r="H522" s="47"/>
      <c r="I522" s="198" t="s">
        <v>47</v>
      </c>
      <c r="J522" s="76"/>
      <c r="K522" s="76"/>
      <c r="L522" s="47"/>
    </row>
    <row r="523" spans="1:12">
      <c r="A523" s="47"/>
      <c r="B523" s="47"/>
      <c r="C523" s="49"/>
      <c r="D523" s="50"/>
      <c r="E523" s="47"/>
      <c r="F523" s="47"/>
      <c r="G523" s="51"/>
      <c r="H523" s="52"/>
      <c r="I523" s="51"/>
      <c r="J523" s="51"/>
      <c r="K523" s="51"/>
      <c r="L523" s="47"/>
    </row>
    <row r="524" spans="1:12" ht="15.75">
      <c r="A524" s="47"/>
      <c r="B524" s="48" t="s">
        <v>1316</v>
      </c>
      <c r="C524" s="49"/>
      <c r="D524" s="50"/>
      <c r="E524" s="47"/>
      <c r="F524" s="47"/>
      <c r="G524" s="51"/>
      <c r="H524" s="52"/>
      <c r="I524" s="51"/>
      <c r="J524" s="51"/>
      <c r="K524" s="51"/>
      <c r="L524" s="47"/>
    </row>
    <row r="525" spans="1:12" ht="135">
      <c r="A525" s="92" t="s">
        <v>0</v>
      </c>
      <c r="B525" s="92" t="s">
        <v>1</v>
      </c>
      <c r="C525" s="92" t="s">
        <v>2</v>
      </c>
      <c r="D525" s="45" t="s">
        <v>3</v>
      </c>
      <c r="E525" s="92" t="s">
        <v>4</v>
      </c>
      <c r="F525" s="92" t="s">
        <v>5</v>
      </c>
      <c r="G525" s="93" t="s">
        <v>6</v>
      </c>
      <c r="H525" s="92" t="s">
        <v>7</v>
      </c>
      <c r="I525" s="93" t="s">
        <v>8</v>
      </c>
      <c r="J525" s="93" t="s">
        <v>9</v>
      </c>
      <c r="K525" s="93" t="s">
        <v>10</v>
      </c>
      <c r="L525" s="92" t="s">
        <v>11</v>
      </c>
    </row>
    <row r="526" spans="1:12" ht="39">
      <c r="A526" s="162" t="s">
        <v>12</v>
      </c>
      <c r="B526" s="163" t="s">
        <v>953</v>
      </c>
      <c r="C526" s="164" t="s">
        <v>86</v>
      </c>
      <c r="D526" s="165" t="s">
        <v>954</v>
      </c>
      <c r="E526" s="162">
        <v>360</v>
      </c>
      <c r="F526" s="162"/>
      <c r="G526" s="166"/>
      <c r="H526" s="162"/>
      <c r="I526" s="166"/>
      <c r="J526" s="166"/>
      <c r="K526" s="166"/>
      <c r="L526" s="162"/>
    </row>
    <row r="527" spans="1:12" ht="77.25">
      <c r="A527" s="162" t="s">
        <v>16</v>
      </c>
      <c r="B527" s="162" t="s">
        <v>955</v>
      </c>
      <c r="C527" s="162" t="s">
        <v>956</v>
      </c>
      <c r="D527" s="167" t="s">
        <v>957</v>
      </c>
      <c r="E527" s="162">
        <v>30</v>
      </c>
      <c r="F527" s="162"/>
      <c r="G527" s="166"/>
      <c r="H527" s="162"/>
      <c r="I527" s="166"/>
      <c r="J527" s="166"/>
      <c r="K527" s="166"/>
      <c r="L527" s="162"/>
    </row>
    <row r="528" spans="1:12" ht="57.75">
      <c r="A528" s="162" t="s">
        <v>81</v>
      </c>
      <c r="B528" s="168" t="s">
        <v>958</v>
      </c>
      <c r="C528" s="162" t="s">
        <v>959</v>
      </c>
      <c r="D528" s="167" t="s">
        <v>960</v>
      </c>
      <c r="E528" s="162">
        <v>30</v>
      </c>
      <c r="F528" s="162"/>
      <c r="G528" s="166"/>
      <c r="H528" s="162"/>
      <c r="I528" s="166"/>
      <c r="J528" s="166"/>
      <c r="K528" s="166"/>
      <c r="L528" s="162"/>
    </row>
    <row r="529" spans="1:12" ht="57.75">
      <c r="A529" s="162" t="s">
        <v>84</v>
      </c>
      <c r="B529" s="168" t="s">
        <v>961</v>
      </c>
      <c r="C529" s="162" t="s">
        <v>962</v>
      </c>
      <c r="D529" s="167" t="s">
        <v>963</v>
      </c>
      <c r="E529" s="162">
        <f>80*5</f>
        <v>400</v>
      </c>
      <c r="F529" s="162"/>
      <c r="G529" s="166"/>
      <c r="H529" s="162"/>
      <c r="I529" s="166"/>
      <c r="J529" s="166"/>
      <c r="K529" s="166"/>
      <c r="L529" s="162"/>
    </row>
    <row r="530" spans="1:12">
      <c r="A530" s="47"/>
      <c r="B530" s="47"/>
      <c r="C530" s="47"/>
      <c r="D530" s="161"/>
      <c r="E530" s="47"/>
      <c r="F530" s="47"/>
      <c r="G530" s="51"/>
      <c r="H530" s="47"/>
      <c r="I530" s="198" t="s">
        <v>47</v>
      </c>
      <c r="J530" s="76"/>
      <c r="K530" s="76"/>
      <c r="L530" s="47"/>
    </row>
    <row r="531" spans="1:12">
      <c r="A531" s="47"/>
      <c r="B531" s="47"/>
      <c r="C531" s="47"/>
      <c r="D531" s="161"/>
      <c r="E531" s="47"/>
      <c r="F531" s="47"/>
      <c r="G531" s="51"/>
      <c r="H531" s="47"/>
      <c r="I531" s="51"/>
      <c r="J531" s="51"/>
      <c r="K531" s="51"/>
      <c r="L531" s="47"/>
    </row>
    <row r="532" spans="1:12">
      <c r="A532" s="47"/>
      <c r="B532" s="110" t="s">
        <v>1317</v>
      </c>
      <c r="C532" s="49"/>
      <c r="D532" s="50"/>
      <c r="E532" s="47"/>
      <c r="F532" s="47"/>
      <c r="G532" s="51"/>
      <c r="H532" s="52"/>
      <c r="I532" s="51"/>
      <c r="J532" s="51"/>
      <c r="K532" s="51"/>
      <c r="L532" s="47"/>
    </row>
    <row r="533" spans="1:12" ht="135">
      <c r="A533" s="92" t="s">
        <v>0</v>
      </c>
      <c r="B533" s="92" t="s">
        <v>1</v>
      </c>
      <c r="C533" s="92" t="s">
        <v>2</v>
      </c>
      <c r="D533" s="45" t="s">
        <v>3</v>
      </c>
      <c r="E533" s="92" t="s">
        <v>4</v>
      </c>
      <c r="F533" s="92" t="s">
        <v>5</v>
      </c>
      <c r="G533" s="93" t="s">
        <v>6</v>
      </c>
      <c r="H533" s="92" t="s">
        <v>7</v>
      </c>
      <c r="I533" s="93" t="s">
        <v>8</v>
      </c>
      <c r="J533" s="93" t="s">
        <v>9</v>
      </c>
      <c r="K533" s="93" t="s">
        <v>10</v>
      </c>
      <c r="L533" s="92" t="s">
        <v>11</v>
      </c>
    </row>
    <row r="534" spans="1:12" ht="43.5">
      <c r="A534" s="162" t="s">
        <v>12</v>
      </c>
      <c r="B534" s="168" t="s">
        <v>964</v>
      </c>
      <c r="C534" s="162" t="s">
        <v>965</v>
      </c>
      <c r="D534" s="167" t="s">
        <v>966</v>
      </c>
      <c r="E534" s="162">
        <f>30*5</f>
        <v>150</v>
      </c>
      <c r="F534" s="162"/>
      <c r="G534" s="166"/>
      <c r="H534" s="162"/>
      <c r="I534" s="166"/>
      <c r="J534" s="166"/>
      <c r="K534" s="166"/>
      <c r="L534" s="162"/>
    </row>
    <row r="535" spans="1:12" ht="43.5">
      <c r="A535" s="162" t="s">
        <v>16</v>
      </c>
      <c r="B535" s="168" t="s">
        <v>967</v>
      </c>
      <c r="C535" s="162" t="s">
        <v>965</v>
      </c>
      <c r="D535" s="167" t="s">
        <v>966</v>
      </c>
      <c r="E535" s="162">
        <v>200</v>
      </c>
      <c r="F535" s="162"/>
      <c r="G535" s="166"/>
      <c r="H535" s="162"/>
      <c r="I535" s="166"/>
      <c r="J535" s="166"/>
      <c r="K535" s="166"/>
      <c r="L535" s="162"/>
    </row>
    <row r="536" spans="1:12" ht="39">
      <c r="A536" s="162" t="s">
        <v>58</v>
      </c>
      <c r="B536" s="168" t="s">
        <v>968</v>
      </c>
      <c r="C536" s="162" t="s">
        <v>965</v>
      </c>
      <c r="D536" s="167" t="s">
        <v>966</v>
      </c>
      <c r="E536" s="162">
        <v>950</v>
      </c>
      <c r="F536" s="162"/>
      <c r="G536" s="166"/>
      <c r="H536" s="162"/>
      <c r="I536" s="166"/>
      <c r="J536" s="166"/>
      <c r="K536" s="166"/>
      <c r="L536" s="168"/>
    </row>
    <row r="537" spans="1:12" ht="39">
      <c r="A537" s="162" t="s">
        <v>81</v>
      </c>
      <c r="B537" s="162" t="s">
        <v>969</v>
      </c>
      <c r="C537" s="162" t="s">
        <v>965</v>
      </c>
      <c r="D537" s="167" t="s">
        <v>966</v>
      </c>
      <c r="E537" s="162">
        <v>250</v>
      </c>
      <c r="F537" s="162"/>
      <c r="G537" s="166"/>
      <c r="H537" s="162"/>
      <c r="I537" s="166"/>
      <c r="J537" s="166"/>
      <c r="K537" s="166"/>
      <c r="L537" s="168"/>
    </row>
    <row r="538" spans="1:12" ht="39">
      <c r="A538" s="162" t="s">
        <v>84</v>
      </c>
      <c r="B538" s="162" t="s">
        <v>970</v>
      </c>
      <c r="C538" s="162" t="s">
        <v>965</v>
      </c>
      <c r="D538" s="167" t="s">
        <v>966</v>
      </c>
      <c r="E538" s="162">
        <v>30</v>
      </c>
      <c r="F538" s="162"/>
      <c r="G538" s="166"/>
      <c r="H538" s="162"/>
      <c r="I538" s="166"/>
      <c r="J538" s="166"/>
      <c r="K538" s="166"/>
      <c r="L538" s="162"/>
    </row>
    <row r="539" spans="1:12" ht="39">
      <c r="A539" s="162" t="s">
        <v>88</v>
      </c>
      <c r="B539" s="168" t="s">
        <v>971</v>
      </c>
      <c r="C539" s="162" t="s">
        <v>972</v>
      </c>
      <c r="D539" s="167" t="s">
        <v>966</v>
      </c>
      <c r="E539" s="162">
        <v>15</v>
      </c>
      <c r="F539" s="162"/>
      <c r="G539" s="166"/>
      <c r="H539" s="162"/>
      <c r="I539" s="166"/>
      <c r="J539" s="166"/>
      <c r="K539" s="166"/>
      <c r="L539" s="162"/>
    </row>
    <row r="540" spans="1:12" ht="43.5">
      <c r="A540" s="162" t="s">
        <v>90</v>
      </c>
      <c r="B540" s="168" t="s">
        <v>973</v>
      </c>
      <c r="C540" s="162" t="s">
        <v>972</v>
      </c>
      <c r="D540" s="167" t="s">
        <v>966</v>
      </c>
      <c r="E540" s="162">
        <v>15</v>
      </c>
      <c r="F540" s="162"/>
      <c r="G540" s="166"/>
      <c r="H540" s="162"/>
      <c r="I540" s="166"/>
      <c r="J540" s="166"/>
      <c r="K540" s="166"/>
      <c r="L540" s="162"/>
    </row>
    <row r="541" spans="1:12">
      <c r="A541" s="164"/>
      <c r="B541" s="164"/>
      <c r="C541" s="164"/>
      <c r="D541" s="169"/>
      <c r="E541" s="164"/>
      <c r="F541" s="164"/>
      <c r="G541" s="170"/>
      <c r="H541" s="164"/>
      <c r="I541" s="198" t="s">
        <v>47</v>
      </c>
      <c r="J541" s="171"/>
      <c r="K541" s="171"/>
      <c r="L541" s="164"/>
    </row>
    <row r="542" spans="1:12">
      <c r="A542" s="47"/>
      <c r="B542" s="47"/>
      <c r="C542" s="47"/>
      <c r="D542" s="161"/>
      <c r="E542" s="47"/>
      <c r="F542" s="47"/>
      <c r="G542" s="51"/>
      <c r="H542" s="47"/>
      <c r="I542" s="51"/>
      <c r="J542" s="125"/>
      <c r="K542" s="125"/>
      <c r="L542" s="47"/>
    </row>
    <row r="543" spans="1:12" ht="15.75">
      <c r="A543" s="47"/>
      <c r="B543" s="44" t="s">
        <v>1318</v>
      </c>
      <c r="C543" s="47"/>
      <c r="D543" s="161"/>
      <c r="E543" s="47"/>
      <c r="F543" s="47"/>
      <c r="G543" s="51"/>
      <c r="H543" s="47"/>
      <c r="I543" s="51"/>
      <c r="J543" s="125"/>
      <c r="K543" s="125"/>
      <c r="L543" s="47"/>
    </row>
    <row r="544" spans="1:12" ht="135">
      <c r="A544" s="92" t="s">
        <v>0</v>
      </c>
      <c r="B544" s="92" t="s">
        <v>1</v>
      </c>
      <c r="C544" s="92" t="s">
        <v>2</v>
      </c>
      <c r="D544" s="45" t="s">
        <v>3</v>
      </c>
      <c r="E544" s="92" t="s">
        <v>4</v>
      </c>
      <c r="F544" s="92" t="s">
        <v>5</v>
      </c>
      <c r="G544" s="93" t="s">
        <v>6</v>
      </c>
      <c r="H544" s="92" t="s">
        <v>7</v>
      </c>
      <c r="I544" s="93" t="s">
        <v>8</v>
      </c>
      <c r="J544" s="93" t="s">
        <v>9</v>
      </c>
      <c r="K544" s="93" t="s">
        <v>10</v>
      </c>
      <c r="L544" s="92" t="s">
        <v>11</v>
      </c>
    </row>
    <row r="545" spans="1:13" ht="64.5">
      <c r="A545" s="23" t="s">
        <v>12</v>
      </c>
      <c r="B545" s="4" t="s">
        <v>1013</v>
      </c>
      <c r="C545" s="4" t="s">
        <v>412</v>
      </c>
      <c r="D545" s="4" t="s">
        <v>1014</v>
      </c>
      <c r="E545" s="23">
        <v>6</v>
      </c>
      <c r="F545" s="23"/>
      <c r="G545" s="24"/>
      <c r="H545" s="23"/>
      <c r="I545" s="24"/>
      <c r="J545" s="24"/>
      <c r="K545" s="24"/>
      <c r="L545" s="23"/>
    </row>
    <row r="546" spans="1:13" ht="64.5">
      <c r="A546" s="23" t="s">
        <v>16</v>
      </c>
      <c r="B546" s="4" t="s">
        <v>1013</v>
      </c>
      <c r="C546" s="4" t="s">
        <v>17</v>
      </c>
      <c r="D546" s="4" t="s">
        <v>1014</v>
      </c>
      <c r="E546" s="23">
        <v>5</v>
      </c>
      <c r="F546" s="23"/>
      <c r="G546" s="24"/>
      <c r="H546" s="23"/>
      <c r="I546" s="24"/>
      <c r="J546" s="24"/>
      <c r="K546" s="24"/>
      <c r="L546" s="23"/>
    </row>
    <row r="547" spans="1:13" ht="64.5">
      <c r="A547" s="23" t="s">
        <v>58</v>
      </c>
      <c r="B547" s="4" t="s">
        <v>1013</v>
      </c>
      <c r="C547" s="4" t="s">
        <v>562</v>
      </c>
      <c r="D547" s="4" t="s">
        <v>1014</v>
      </c>
      <c r="E547" s="23">
        <v>5</v>
      </c>
      <c r="F547" s="23"/>
      <c r="G547" s="24"/>
      <c r="H547" s="23"/>
      <c r="I547" s="24"/>
      <c r="J547" s="24"/>
      <c r="K547" s="24"/>
      <c r="L547" s="23"/>
    </row>
    <row r="548" spans="1:13" ht="90">
      <c r="A548" s="23" t="s">
        <v>81</v>
      </c>
      <c r="B548" s="34" t="s">
        <v>979</v>
      </c>
      <c r="C548" s="69" t="s">
        <v>980</v>
      </c>
      <c r="D548" s="4" t="s">
        <v>981</v>
      </c>
      <c r="E548" s="68">
        <v>20</v>
      </c>
      <c r="F548" s="68"/>
      <c r="G548" s="70"/>
      <c r="H548" s="68"/>
      <c r="I548" s="70"/>
      <c r="J548" s="70"/>
      <c r="K548" s="70"/>
      <c r="L548" s="68"/>
    </row>
    <row r="549" spans="1:13" ht="90">
      <c r="A549" s="23" t="s">
        <v>84</v>
      </c>
      <c r="B549" s="34" t="s">
        <v>979</v>
      </c>
      <c r="C549" s="69" t="s">
        <v>220</v>
      </c>
      <c r="D549" s="4" t="s">
        <v>981</v>
      </c>
      <c r="E549" s="68">
        <v>15</v>
      </c>
      <c r="F549" s="68"/>
      <c r="G549" s="70"/>
      <c r="H549" s="68"/>
      <c r="I549" s="70"/>
      <c r="J549" s="70"/>
      <c r="K549" s="70"/>
      <c r="L549" s="68"/>
    </row>
    <row r="550" spans="1:13">
      <c r="A550" s="47"/>
      <c r="B550" s="47"/>
      <c r="C550" s="47"/>
      <c r="D550" s="161"/>
      <c r="E550" s="47"/>
      <c r="F550" s="47"/>
      <c r="G550" s="51"/>
      <c r="H550" s="47"/>
      <c r="I550" s="198" t="s">
        <v>47</v>
      </c>
      <c r="J550" s="76"/>
      <c r="K550" s="76"/>
      <c r="L550" s="47"/>
    </row>
    <row r="551" spans="1:13" s="18" customFormat="1">
      <c r="A551" s="47"/>
      <c r="B551" s="47"/>
      <c r="C551" s="49"/>
      <c r="D551" s="50"/>
      <c r="E551" s="47"/>
      <c r="F551" s="47"/>
      <c r="G551" s="51"/>
      <c r="H551" s="52"/>
      <c r="I551" s="51"/>
      <c r="J551" s="51"/>
      <c r="K551" s="51"/>
      <c r="L551" s="47"/>
    </row>
    <row r="552" spans="1:13" ht="15.75">
      <c r="A552" s="47"/>
      <c r="B552" s="48" t="s">
        <v>1319</v>
      </c>
      <c r="C552" s="49"/>
      <c r="D552" s="50"/>
      <c r="E552" s="47"/>
      <c r="F552" s="47"/>
      <c r="G552" s="51"/>
      <c r="H552" s="52"/>
      <c r="I552" s="51"/>
      <c r="J552" s="51"/>
      <c r="K552" s="51"/>
      <c r="L552" s="47"/>
    </row>
    <row r="553" spans="1:13" ht="135">
      <c r="A553" s="92" t="s">
        <v>0</v>
      </c>
      <c r="B553" s="92" t="s">
        <v>1</v>
      </c>
      <c r="C553" s="92" t="s">
        <v>2</v>
      </c>
      <c r="D553" s="45" t="s">
        <v>3</v>
      </c>
      <c r="E553" s="92" t="s">
        <v>4</v>
      </c>
      <c r="F553" s="92" t="s">
        <v>5</v>
      </c>
      <c r="G553" s="93" t="s">
        <v>6</v>
      </c>
      <c r="H553" s="92" t="s">
        <v>7</v>
      </c>
      <c r="I553" s="93" t="s">
        <v>8</v>
      </c>
      <c r="J553" s="93" t="s">
        <v>9</v>
      </c>
      <c r="K553" s="93" t="s">
        <v>10</v>
      </c>
      <c r="L553" s="92" t="s">
        <v>11</v>
      </c>
    </row>
    <row r="554" spans="1:13" ht="39">
      <c r="A554" s="68" t="s">
        <v>12</v>
      </c>
      <c r="B554" s="68" t="s">
        <v>987</v>
      </c>
      <c r="C554" s="68" t="s">
        <v>988</v>
      </c>
      <c r="D554" s="4" t="s">
        <v>989</v>
      </c>
      <c r="E554" s="68">
        <v>2000</v>
      </c>
      <c r="F554" s="68"/>
      <c r="G554" s="70"/>
      <c r="H554" s="68"/>
      <c r="I554" s="70"/>
      <c r="J554" s="70"/>
      <c r="K554" s="70"/>
      <c r="L554" s="68"/>
    </row>
    <row r="555" spans="1:13">
      <c r="A555" s="47"/>
      <c r="B555" s="47"/>
      <c r="C555" s="47"/>
      <c r="D555" s="161"/>
      <c r="E555" s="47"/>
      <c r="F555" s="47"/>
      <c r="G555" s="51"/>
      <c r="H555" s="47"/>
      <c r="I555" s="198" t="s">
        <v>47</v>
      </c>
      <c r="J555" s="76"/>
      <c r="K555" s="76"/>
      <c r="L555" s="47"/>
    </row>
    <row r="556" spans="1:13">
      <c r="A556" s="47"/>
      <c r="B556" s="47"/>
      <c r="C556" s="47"/>
      <c r="D556" s="161"/>
      <c r="E556" s="47"/>
      <c r="F556" s="47"/>
      <c r="G556" s="51"/>
      <c r="H556" s="47"/>
      <c r="I556" s="51"/>
      <c r="J556" s="51"/>
      <c r="K556" s="51"/>
      <c r="L556" s="47"/>
    </row>
    <row r="557" spans="1:13">
      <c r="A557" s="47"/>
      <c r="B557" s="110" t="s">
        <v>1320</v>
      </c>
      <c r="C557" s="49"/>
      <c r="D557" s="50"/>
      <c r="E557" s="47"/>
      <c r="F557" s="47"/>
      <c r="G557" s="51"/>
      <c r="H557" s="52"/>
      <c r="I557" s="51"/>
      <c r="J557" s="51"/>
      <c r="K557" s="51"/>
      <c r="L557" s="47"/>
    </row>
    <row r="558" spans="1:13" ht="135">
      <c r="A558" s="92" t="s">
        <v>0</v>
      </c>
      <c r="B558" s="92" t="s">
        <v>1</v>
      </c>
      <c r="C558" s="92" t="s">
        <v>2</v>
      </c>
      <c r="D558" s="45" t="s">
        <v>3</v>
      </c>
      <c r="E558" s="92" t="s">
        <v>4</v>
      </c>
      <c r="F558" s="92" t="s">
        <v>5</v>
      </c>
      <c r="G558" s="93" t="s">
        <v>6</v>
      </c>
      <c r="H558" s="92" t="s">
        <v>7</v>
      </c>
      <c r="I558" s="93" t="s">
        <v>8</v>
      </c>
      <c r="J558" s="93" t="s">
        <v>9</v>
      </c>
      <c r="K558" s="93" t="s">
        <v>10</v>
      </c>
      <c r="L558" s="92" t="s">
        <v>11</v>
      </c>
      <c r="M558" s="3"/>
    </row>
    <row r="559" spans="1:13" ht="39">
      <c r="A559" s="75" t="s">
        <v>12</v>
      </c>
      <c r="B559" s="101" t="s">
        <v>776</v>
      </c>
      <c r="C559" s="102" t="s">
        <v>638</v>
      </c>
      <c r="D559" s="103" t="s">
        <v>777</v>
      </c>
      <c r="E559" s="104">
        <v>10000</v>
      </c>
      <c r="F559" s="105"/>
      <c r="G559" s="106"/>
      <c r="H559" s="75"/>
      <c r="I559" s="76"/>
      <c r="J559" s="76"/>
      <c r="K559" s="76"/>
      <c r="L559" s="75"/>
    </row>
    <row r="560" spans="1:13" ht="39">
      <c r="A560" s="75" t="s">
        <v>16</v>
      </c>
      <c r="B560" s="68" t="s">
        <v>990</v>
      </c>
      <c r="C560" s="68" t="s">
        <v>400</v>
      </c>
      <c r="D560" s="4" t="s">
        <v>991</v>
      </c>
      <c r="E560" s="68">
        <f>970+130+10</f>
        <v>1110</v>
      </c>
      <c r="F560" s="68"/>
      <c r="G560" s="70"/>
      <c r="H560" s="68"/>
      <c r="I560" s="70"/>
      <c r="J560" s="70"/>
      <c r="K560" s="70"/>
      <c r="L560" s="68"/>
    </row>
    <row r="561" spans="1:13">
      <c r="A561" s="47"/>
      <c r="B561" s="47"/>
      <c r="C561" s="49"/>
      <c r="D561" s="50"/>
      <c r="E561" s="47"/>
      <c r="F561" s="47"/>
      <c r="G561" s="51"/>
      <c r="H561" s="52"/>
      <c r="I561" s="198" t="s">
        <v>47</v>
      </c>
      <c r="J561" s="76"/>
      <c r="K561" s="76"/>
      <c r="L561" s="47"/>
    </row>
    <row r="562" spans="1:13">
      <c r="A562" s="47"/>
      <c r="B562" s="47"/>
      <c r="C562" s="49"/>
      <c r="D562" s="50"/>
      <c r="E562" s="47"/>
      <c r="F562" s="47"/>
      <c r="G562" s="51"/>
      <c r="H562" s="52"/>
      <c r="I562" s="51"/>
      <c r="J562" s="51"/>
      <c r="K562" s="51"/>
      <c r="L562" s="47"/>
    </row>
    <row r="563" spans="1:13" ht="15.75">
      <c r="A563" s="47"/>
      <c r="B563" s="48" t="s">
        <v>1321</v>
      </c>
      <c r="C563" s="49"/>
      <c r="D563" s="50"/>
      <c r="E563" s="47"/>
      <c r="F563" s="47"/>
      <c r="G563" s="51"/>
      <c r="H563" s="52"/>
      <c r="I563" s="51"/>
      <c r="J563" s="51"/>
      <c r="K563" s="51"/>
      <c r="L563" s="47"/>
    </row>
    <row r="564" spans="1:13" ht="115.5">
      <c r="A564" s="45" t="s">
        <v>0</v>
      </c>
      <c r="B564" s="45" t="s">
        <v>1</v>
      </c>
      <c r="C564" s="45" t="s">
        <v>2</v>
      </c>
      <c r="D564" s="45" t="s">
        <v>3</v>
      </c>
      <c r="E564" s="45" t="s">
        <v>4</v>
      </c>
      <c r="F564" s="45" t="s">
        <v>5</v>
      </c>
      <c r="G564" s="46" t="s">
        <v>6</v>
      </c>
      <c r="H564" s="45" t="s">
        <v>7</v>
      </c>
      <c r="I564" s="46" t="s">
        <v>8</v>
      </c>
      <c r="J564" s="46" t="s">
        <v>9</v>
      </c>
      <c r="K564" s="46" t="s">
        <v>10</v>
      </c>
      <c r="L564" s="45" t="s">
        <v>11</v>
      </c>
    </row>
    <row r="565" spans="1:13" ht="128.25">
      <c r="A565" s="10" t="s">
        <v>12</v>
      </c>
      <c r="B565" s="4" t="s">
        <v>992</v>
      </c>
      <c r="C565" s="10" t="s">
        <v>339</v>
      </c>
      <c r="D565" s="172" t="s">
        <v>1371</v>
      </c>
      <c r="E565" s="10">
        <v>48</v>
      </c>
      <c r="F565" s="10"/>
      <c r="G565" s="11"/>
      <c r="H565" s="10"/>
      <c r="I565" s="11"/>
      <c r="J565" s="11"/>
      <c r="K565" s="11"/>
      <c r="L565" s="10"/>
      <c r="M565" s="8"/>
    </row>
    <row r="566" spans="1:13">
      <c r="A566" s="25"/>
      <c r="B566" s="12"/>
      <c r="C566" s="12"/>
      <c r="D566" s="12"/>
      <c r="E566" s="25"/>
      <c r="F566" s="25"/>
      <c r="G566" s="28"/>
      <c r="H566" s="25"/>
      <c r="I566" s="198" t="s">
        <v>47</v>
      </c>
      <c r="J566" s="24"/>
      <c r="K566" s="24"/>
      <c r="L566" s="25"/>
    </row>
    <row r="567" spans="1:13">
      <c r="A567" s="25"/>
      <c r="B567" s="205" t="s">
        <v>993</v>
      </c>
      <c r="C567" s="205"/>
      <c r="D567" s="205"/>
      <c r="E567" s="12"/>
      <c r="F567" s="12"/>
      <c r="G567" s="41"/>
      <c r="H567" s="25"/>
      <c r="I567" s="28"/>
      <c r="J567" s="28"/>
      <c r="K567" s="28"/>
      <c r="L567" s="25"/>
    </row>
    <row r="568" spans="1:13" ht="28.5" customHeight="1">
      <c r="A568" s="25"/>
      <c r="B568" s="205"/>
      <c r="C568" s="205"/>
      <c r="D568" s="205"/>
      <c r="E568" s="12"/>
      <c r="F568" s="12"/>
      <c r="G568" s="41"/>
      <c r="H568" s="25"/>
      <c r="I568" s="28"/>
      <c r="J568" s="28"/>
      <c r="K568" s="28"/>
      <c r="L568" s="25"/>
    </row>
    <row r="569" spans="1:13" ht="28.5" customHeight="1">
      <c r="A569" s="47"/>
      <c r="B569" s="47"/>
      <c r="C569" s="49"/>
      <c r="D569" s="50"/>
      <c r="E569" s="47"/>
      <c r="F569" s="47"/>
      <c r="G569" s="51"/>
      <c r="H569" s="52"/>
      <c r="I569" s="51"/>
      <c r="J569" s="51"/>
      <c r="K569" s="51"/>
      <c r="L569" s="47"/>
    </row>
    <row r="570" spans="1:13" ht="15.75">
      <c r="A570" s="47"/>
      <c r="B570" s="48" t="s">
        <v>1322</v>
      </c>
      <c r="C570" s="49"/>
      <c r="D570" s="50"/>
      <c r="E570" s="47"/>
      <c r="F570" s="47"/>
      <c r="G570" s="51"/>
      <c r="H570" s="52"/>
      <c r="I570" s="51"/>
      <c r="J570" s="51"/>
      <c r="K570" s="51"/>
      <c r="L570" s="47"/>
    </row>
    <row r="571" spans="1:13" ht="115.5">
      <c r="A571" s="45" t="s">
        <v>0</v>
      </c>
      <c r="B571" s="45" t="s">
        <v>1</v>
      </c>
      <c r="C571" s="45" t="s">
        <v>2</v>
      </c>
      <c r="D571" s="45" t="s">
        <v>3</v>
      </c>
      <c r="E571" s="45" t="s">
        <v>4</v>
      </c>
      <c r="F571" s="45" t="s">
        <v>5</v>
      </c>
      <c r="G571" s="46" t="s">
        <v>6</v>
      </c>
      <c r="H571" s="45" t="s">
        <v>7</v>
      </c>
      <c r="I571" s="46" t="s">
        <v>8</v>
      </c>
      <c r="J571" s="46" t="s">
        <v>9</v>
      </c>
      <c r="K571" s="46" t="s">
        <v>10</v>
      </c>
      <c r="L571" s="45" t="s">
        <v>11</v>
      </c>
    </row>
    <row r="572" spans="1:13" ht="22.5" customHeight="1">
      <c r="A572" s="68" t="s">
        <v>12</v>
      </c>
      <c r="B572" s="101" t="s">
        <v>628</v>
      </c>
      <c r="C572" s="90" t="s">
        <v>626</v>
      </c>
      <c r="D572" s="10" t="s">
        <v>627</v>
      </c>
      <c r="E572" s="104">
        <v>2500</v>
      </c>
      <c r="F572" s="75"/>
      <c r="G572" s="106"/>
      <c r="H572" s="75"/>
      <c r="I572" s="76"/>
      <c r="J572" s="76"/>
      <c r="K572" s="76"/>
      <c r="L572" s="75"/>
    </row>
    <row r="573" spans="1:13">
      <c r="A573" s="68" t="s">
        <v>16</v>
      </c>
      <c r="B573" s="4" t="s">
        <v>1055</v>
      </c>
      <c r="C573" s="10" t="s">
        <v>220</v>
      </c>
      <c r="D573" s="172" t="s">
        <v>690</v>
      </c>
      <c r="E573" s="10">
        <f>170*10</f>
        <v>1700</v>
      </c>
      <c r="F573" s="10"/>
      <c r="G573" s="11"/>
      <c r="H573" s="10"/>
      <c r="I573" s="11"/>
      <c r="J573" s="11"/>
      <c r="K573" s="11"/>
      <c r="L573" s="10"/>
    </row>
    <row r="574" spans="1:13">
      <c r="A574" s="68" t="s">
        <v>58</v>
      </c>
      <c r="B574" s="4" t="s">
        <v>1055</v>
      </c>
      <c r="C574" s="10" t="s">
        <v>118</v>
      </c>
      <c r="D574" s="172" t="s">
        <v>690</v>
      </c>
      <c r="E574" s="10">
        <f>350*10</f>
        <v>3500</v>
      </c>
      <c r="F574" s="10"/>
      <c r="G574" s="11"/>
      <c r="H574" s="10"/>
      <c r="I574" s="11"/>
      <c r="J574" s="11"/>
      <c r="K574" s="11"/>
      <c r="L574" s="10"/>
      <c r="M574" s="9"/>
    </row>
    <row r="575" spans="1:13" ht="26.25">
      <c r="A575" s="68" t="s">
        <v>81</v>
      </c>
      <c r="B575" s="4" t="s">
        <v>1034</v>
      </c>
      <c r="C575" s="10" t="s">
        <v>1035</v>
      </c>
      <c r="D575" s="172" t="s">
        <v>1036</v>
      </c>
      <c r="E575" s="10">
        <f>50*20</f>
        <v>1000</v>
      </c>
      <c r="F575" s="10"/>
      <c r="G575" s="11"/>
      <c r="H575" s="10"/>
      <c r="I575" s="11"/>
      <c r="J575" s="11"/>
      <c r="K575" s="11"/>
      <c r="L575" s="10"/>
    </row>
    <row r="576" spans="1:13">
      <c r="A576" s="68" t="s">
        <v>84</v>
      </c>
      <c r="B576" s="4" t="s">
        <v>63</v>
      </c>
      <c r="C576" s="10" t="s">
        <v>1045</v>
      </c>
      <c r="D576" s="172" t="s">
        <v>1046</v>
      </c>
      <c r="E576" s="10">
        <v>750</v>
      </c>
      <c r="F576" s="10"/>
      <c r="G576" s="11"/>
      <c r="H576" s="10"/>
      <c r="I576" s="11"/>
      <c r="J576" s="11"/>
      <c r="K576" s="11"/>
      <c r="L576" s="10"/>
    </row>
    <row r="577" spans="1:13">
      <c r="A577" s="68" t="s">
        <v>88</v>
      </c>
      <c r="B577" s="69" t="s">
        <v>869</v>
      </c>
      <c r="C577" s="68" t="s">
        <v>872</v>
      </c>
      <c r="D577" s="4" t="s">
        <v>873</v>
      </c>
      <c r="E577" s="68">
        <v>360</v>
      </c>
      <c r="F577" s="68"/>
      <c r="G577" s="70"/>
      <c r="H577" s="68"/>
      <c r="I577" s="70"/>
      <c r="J577" s="70"/>
      <c r="K577" s="70"/>
      <c r="L577" s="68"/>
    </row>
    <row r="578" spans="1:13" ht="26.25">
      <c r="A578" s="68" t="s">
        <v>90</v>
      </c>
      <c r="B578" s="4" t="s">
        <v>1044</v>
      </c>
      <c r="C578" s="10" t="s">
        <v>944</v>
      </c>
      <c r="D578" s="172" t="s">
        <v>221</v>
      </c>
      <c r="E578" s="10">
        <v>280</v>
      </c>
      <c r="F578" s="10"/>
      <c r="G578" s="11"/>
      <c r="H578" s="10"/>
      <c r="I578" s="11"/>
      <c r="J578" s="11"/>
      <c r="K578" s="11"/>
      <c r="L578" s="10"/>
    </row>
    <row r="579" spans="1:13">
      <c r="A579" s="68" t="s">
        <v>93</v>
      </c>
      <c r="B579" s="4" t="s">
        <v>1047</v>
      </c>
      <c r="C579" s="10" t="s">
        <v>1048</v>
      </c>
      <c r="D579" s="172" t="s">
        <v>123</v>
      </c>
      <c r="E579" s="10">
        <f>270*50</f>
        <v>13500</v>
      </c>
      <c r="F579" s="10"/>
      <c r="G579" s="11"/>
      <c r="H579" s="10"/>
      <c r="I579" s="11"/>
      <c r="J579" s="11"/>
      <c r="K579" s="11"/>
      <c r="L579" s="10"/>
    </row>
    <row r="580" spans="1:13">
      <c r="A580" s="68" t="s">
        <v>94</v>
      </c>
      <c r="B580" s="4" t="s">
        <v>1047</v>
      </c>
      <c r="C580" s="10" t="s">
        <v>1049</v>
      </c>
      <c r="D580" s="172" t="s">
        <v>123</v>
      </c>
      <c r="E580" s="10">
        <f>200*50</f>
        <v>10000</v>
      </c>
      <c r="F580" s="10"/>
      <c r="G580" s="11"/>
      <c r="H580" s="10"/>
      <c r="I580" s="11"/>
      <c r="J580" s="11"/>
      <c r="K580" s="11"/>
      <c r="L580" s="10"/>
    </row>
    <row r="581" spans="1:13" ht="64.5">
      <c r="A581" s="68" t="s">
        <v>95</v>
      </c>
      <c r="B581" s="4" t="s">
        <v>1020</v>
      </c>
      <c r="C581" s="4" t="s">
        <v>1021</v>
      </c>
      <c r="D581" s="4" t="s">
        <v>1022</v>
      </c>
      <c r="E581" s="23">
        <v>12</v>
      </c>
      <c r="F581" s="23"/>
      <c r="G581" s="24"/>
      <c r="H581" s="23"/>
      <c r="I581" s="24"/>
      <c r="J581" s="24"/>
      <c r="K581" s="24"/>
      <c r="L581" s="23"/>
    </row>
    <row r="582" spans="1:13" ht="30">
      <c r="A582" s="68" t="s">
        <v>98</v>
      </c>
      <c r="B582" s="90" t="s">
        <v>1039</v>
      </c>
      <c r="C582" s="10" t="s">
        <v>1040</v>
      </c>
      <c r="D582" s="172" t="s">
        <v>221</v>
      </c>
      <c r="E582" s="10">
        <f>5*28</f>
        <v>140</v>
      </c>
      <c r="F582" s="10"/>
      <c r="G582" s="11"/>
      <c r="H582" s="10"/>
      <c r="I582" s="11"/>
      <c r="J582" s="11"/>
      <c r="K582" s="11"/>
      <c r="L582" s="10"/>
    </row>
    <row r="583" spans="1:13" ht="30">
      <c r="A583" s="68" t="s">
        <v>99</v>
      </c>
      <c r="B583" s="90" t="s">
        <v>1039</v>
      </c>
      <c r="C583" s="10" t="s">
        <v>1041</v>
      </c>
      <c r="D583" s="172" t="s">
        <v>221</v>
      </c>
      <c r="E583" s="10">
        <f>5*28</f>
        <v>140</v>
      </c>
      <c r="F583" s="10"/>
      <c r="G583" s="11"/>
      <c r="H583" s="10"/>
      <c r="I583" s="11"/>
      <c r="J583" s="11"/>
      <c r="K583" s="11"/>
      <c r="L583" s="10"/>
    </row>
    <row r="584" spans="1:13" ht="30">
      <c r="A584" s="68" t="s">
        <v>100</v>
      </c>
      <c r="B584" s="90" t="s">
        <v>1039</v>
      </c>
      <c r="C584" s="10" t="s">
        <v>1042</v>
      </c>
      <c r="D584" s="172" t="s">
        <v>221</v>
      </c>
      <c r="E584" s="10">
        <f>5*28</f>
        <v>140</v>
      </c>
      <c r="F584" s="10"/>
      <c r="G584" s="11"/>
      <c r="H584" s="10"/>
      <c r="I584" s="11"/>
      <c r="J584" s="11"/>
      <c r="K584" s="11"/>
      <c r="L584" s="10"/>
    </row>
    <row r="585" spans="1:13" ht="26.25">
      <c r="A585" s="68" t="s">
        <v>101</v>
      </c>
      <c r="B585" s="4" t="s">
        <v>1043</v>
      </c>
      <c r="C585" s="10" t="s">
        <v>399</v>
      </c>
      <c r="D585" s="172" t="s">
        <v>221</v>
      </c>
      <c r="E585" s="10">
        <f>28*5</f>
        <v>140</v>
      </c>
      <c r="F585" s="10"/>
      <c r="G585" s="11"/>
      <c r="H585" s="10"/>
      <c r="I585" s="11"/>
      <c r="J585" s="11"/>
      <c r="K585" s="11"/>
      <c r="L585" s="10"/>
    </row>
    <row r="586" spans="1:13" ht="26.25">
      <c r="A586" s="68" t="s">
        <v>127</v>
      </c>
      <c r="B586" s="4" t="s">
        <v>1043</v>
      </c>
      <c r="C586" s="10" t="s">
        <v>309</v>
      </c>
      <c r="D586" s="172" t="s">
        <v>221</v>
      </c>
      <c r="E586" s="10">
        <f>28*5</f>
        <v>140</v>
      </c>
      <c r="F586" s="10"/>
      <c r="G586" s="11"/>
      <c r="H586" s="10"/>
      <c r="I586" s="11"/>
      <c r="J586" s="11"/>
      <c r="K586" s="11"/>
      <c r="L586" s="10"/>
    </row>
    <row r="587" spans="1:13" ht="26.25">
      <c r="A587" s="68" t="s">
        <v>128</v>
      </c>
      <c r="B587" s="4" t="s">
        <v>1037</v>
      </c>
      <c r="C587" s="10" t="s">
        <v>1038</v>
      </c>
      <c r="D587" s="172" t="s">
        <v>221</v>
      </c>
      <c r="E587" s="10">
        <f>5*28</f>
        <v>140</v>
      </c>
      <c r="F587" s="10"/>
      <c r="G587" s="11"/>
      <c r="H587" s="10"/>
      <c r="I587" s="11"/>
      <c r="J587" s="11"/>
      <c r="K587" s="11"/>
      <c r="L587" s="10"/>
      <c r="M587" s="3"/>
    </row>
    <row r="588" spans="1:13">
      <c r="A588" s="68" t="s">
        <v>129</v>
      </c>
      <c r="B588" s="4" t="s">
        <v>1050</v>
      </c>
      <c r="C588" s="10" t="s">
        <v>1051</v>
      </c>
      <c r="D588" s="172" t="s">
        <v>857</v>
      </c>
      <c r="E588" s="10">
        <v>3700</v>
      </c>
      <c r="F588" s="10"/>
      <c r="G588" s="11"/>
      <c r="H588" s="10"/>
      <c r="I588" s="11"/>
      <c r="J588" s="11"/>
      <c r="K588" s="11"/>
      <c r="L588" s="10"/>
    </row>
    <row r="589" spans="1:13">
      <c r="A589" s="68" t="s">
        <v>130</v>
      </c>
      <c r="B589" s="4" t="s">
        <v>1029</v>
      </c>
      <c r="C589" s="4" t="s">
        <v>204</v>
      </c>
      <c r="D589" s="4" t="s">
        <v>288</v>
      </c>
      <c r="E589" s="23">
        <f>7*28</f>
        <v>196</v>
      </c>
      <c r="F589" s="23"/>
      <c r="G589" s="24"/>
      <c r="H589" s="23"/>
      <c r="I589" s="24"/>
      <c r="J589" s="24"/>
      <c r="K589" s="24"/>
      <c r="L589" s="23"/>
    </row>
    <row r="590" spans="1:13" ht="26.25">
      <c r="A590" s="68" t="s">
        <v>131</v>
      </c>
      <c r="B590" s="4" t="s">
        <v>1052</v>
      </c>
      <c r="C590" s="10" t="s">
        <v>1053</v>
      </c>
      <c r="D590" s="172" t="s">
        <v>1054</v>
      </c>
      <c r="E590" s="10">
        <v>20</v>
      </c>
      <c r="F590" s="10"/>
      <c r="G590" s="11"/>
      <c r="H590" s="10"/>
      <c r="I590" s="11"/>
      <c r="J590" s="11"/>
      <c r="K590" s="11"/>
      <c r="L590" s="10"/>
    </row>
    <row r="591" spans="1:13">
      <c r="A591" s="68" t="s">
        <v>132</v>
      </c>
      <c r="B591" s="4" t="s">
        <v>1052</v>
      </c>
      <c r="C591" s="10" t="s">
        <v>309</v>
      </c>
      <c r="D591" s="172" t="s">
        <v>857</v>
      </c>
      <c r="E591" s="10">
        <f>170*100</f>
        <v>17000</v>
      </c>
      <c r="F591" s="10"/>
      <c r="G591" s="11"/>
      <c r="H591" s="10"/>
      <c r="I591" s="11"/>
      <c r="J591" s="11"/>
      <c r="K591" s="11"/>
      <c r="L591" s="10"/>
    </row>
    <row r="592" spans="1:13">
      <c r="A592" s="47"/>
      <c r="B592" s="47"/>
      <c r="C592" s="49"/>
      <c r="D592" s="50"/>
      <c r="E592" s="47"/>
      <c r="F592" s="47"/>
      <c r="G592" s="51"/>
      <c r="H592" s="52"/>
      <c r="I592" s="198" t="s">
        <v>47</v>
      </c>
      <c r="J592" s="76"/>
      <c r="K592" s="76"/>
      <c r="L592" s="47"/>
    </row>
    <row r="593" spans="1:13">
      <c r="A593" s="47"/>
      <c r="B593" s="47"/>
      <c r="C593" s="49"/>
      <c r="D593" s="50"/>
      <c r="E593" s="47"/>
      <c r="F593" s="47"/>
      <c r="G593" s="51"/>
      <c r="H593" s="52"/>
      <c r="I593" s="51"/>
      <c r="J593" s="51"/>
      <c r="K593" s="51"/>
      <c r="L593" s="47"/>
    </row>
    <row r="594" spans="1:13" ht="15.75">
      <c r="A594" s="47"/>
      <c r="B594" s="44" t="s">
        <v>1323</v>
      </c>
      <c r="C594" s="49"/>
      <c r="D594" s="50"/>
      <c r="E594" s="47"/>
      <c r="F594" s="47"/>
      <c r="G594" s="51"/>
      <c r="H594" s="52"/>
      <c r="I594" s="51"/>
      <c r="J594" s="51"/>
      <c r="K594" s="51"/>
      <c r="L594" s="47"/>
    </row>
    <row r="595" spans="1:13" ht="115.5">
      <c r="A595" s="45" t="s">
        <v>0</v>
      </c>
      <c r="B595" s="45" t="s">
        <v>1</v>
      </c>
      <c r="C595" s="45" t="s">
        <v>2</v>
      </c>
      <c r="D595" s="45" t="s">
        <v>3</v>
      </c>
      <c r="E595" s="45" t="s">
        <v>4</v>
      </c>
      <c r="F595" s="45" t="s">
        <v>5</v>
      </c>
      <c r="G595" s="46" t="s">
        <v>6</v>
      </c>
      <c r="H595" s="45" t="s">
        <v>7</v>
      </c>
      <c r="I595" s="46" t="s">
        <v>8</v>
      </c>
      <c r="J595" s="46" t="s">
        <v>9</v>
      </c>
      <c r="K595" s="46" t="s">
        <v>10</v>
      </c>
      <c r="L595" s="45" t="s">
        <v>11</v>
      </c>
    </row>
    <row r="596" spans="1:13" ht="39">
      <c r="A596" s="63" t="s">
        <v>12</v>
      </c>
      <c r="B596" s="97" t="s">
        <v>237</v>
      </c>
      <c r="C596" s="98" t="s">
        <v>120</v>
      </c>
      <c r="D596" s="31" t="s">
        <v>238</v>
      </c>
      <c r="E596" s="99">
        <f>1500*5</f>
        <v>7500</v>
      </c>
      <c r="F596" s="99"/>
      <c r="G596" s="100"/>
      <c r="H596" s="67"/>
      <c r="I596" s="66"/>
      <c r="J596" s="66"/>
      <c r="K596" s="66"/>
      <c r="L596" s="64"/>
    </row>
    <row r="597" spans="1:13">
      <c r="A597" s="47"/>
      <c r="B597" s="47"/>
      <c r="C597" s="49"/>
      <c r="D597" s="50"/>
      <c r="E597" s="47"/>
      <c r="F597" s="47"/>
      <c r="G597" s="51"/>
      <c r="H597" s="52"/>
      <c r="I597" s="198" t="s">
        <v>47</v>
      </c>
      <c r="J597" s="76"/>
      <c r="K597" s="76"/>
      <c r="L597" s="47"/>
    </row>
    <row r="598" spans="1:13">
      <c r="A598" s="47"/>
      <c r="B598" s="47"/>
      <c r="C598" s="49"/>
      <c r="D598" s="50"/>
      <c r="E598" s="47"/>
      <c r="F598" s="47"/>
      <c r="G598" s="51"/>
      <c r="H598" s="52"/>
      <c r="I598" s="51"/>
      <c r="J598" s="51"/>
      <c r="K598" s="51"/>
      <c r="L598" s="47"/>
      <c r="M598" s="3"/>
    </row>
    <row r="599" spans="1:13" ht="15.75">
      <c r="A599" s="47"/>
      <c r="B599" s="48" t="s">
        <v>1324</v>
      </c>
      <c r="C599" s="49"/>
      <c r="D599" s="50"/>
      <c r="E599" s="47"/>
      <c r="F599" s="47"/>
      <c r="G599" s="51"/>
      <c r="H599" s="52"/>
      <c r="I599" s="51"/>
      <c r="J599" s="51"/>
      <c r="K599" s="51"/>
      <c r="L599" s="47"/>
    </row>
    <row r="600" spans="1:13" ht="115.5">
      <c r="A600" s="45" t="s">
        <v>0</v>
      </c>
      <c r="B600" s="45" t="s">
        <v>1</v>
      </c>
      <c r="C600" s="45" t="s">
        <v>2</v>
      </c>
      <c r="D600" s="45" t="s">
        <v>3</v>
      </c>
      <c r="E600" s="45" t="s">
        <v>4</v>
      </c>
      <c r="F600" s="45" t="s">
        <v>5</v>
      </c>
      <c r="G600" s="46" t="s">
        <v>6</v>
      </c>
      <c r="H600" s="45" t="s">
        <v>7</v>
      </c>
      <c r="I600" s="46" t="s">
        <v>8</v>
      </c>
      <c r="J600" s="46" t="s">
        <v>9</v>
      </c>
      <c r="K600" s="46" t="s">
        <v>10</v>
      </c>
      <c r="L600" s="45" t="s">
        <v>11</v>
      </c>
    </row>
    <row r="601" spans="1:13" ht="39">
      <c r="A601" s="57" t="s">
        <v>12</v>
      </c>
      <c r="B601" s="58" t="s">
        <v>1064</v>
      </c>
      <c r="C601" s="59" t="s">
        <v>112</v>
      </c>
      <c r="D601" s="60" t="s">
        <v>113</v>
      </c>
      <c r="E601" s="57">
        <f>100*10</f>
        <v>1000</v>
      </c>
      <c r="F601" s="57"/>
      <c r="G601" s="61"/>
      <c r="H601" s="62"/>
      <c r="I601" s="61"/>
      <c r="J601" s="61"/>
      <c r="K601" s="61"/>
      <c r="L601" s="59"/>
    </row>
    <row r="602" spans="1:13">
      <c r="A602" s="47"/>
      <c r="B602" s="47"/>
      <c r="C602" s="49"/>
      <c r="D602" s="50"/>
      <c r="E602" s="47"/>
      <c r="F602" s="47"/>
      <c r="G602" s="51"/>
      <c r="H602" s="52"/>
      <c r="I602" s="198" t="s">
        <v>47</v>
      </c>
      <c r="J602" s="76"/>
      <c r="K602" s="76"/>
      <c r="L602" s="47"/>
    </row>
    <row r="603" spans="1:13">
      <c r="A603" s="47"/>
      <c r="B603" s="47"/>
      <c r="C603" s="49"/>
      <c r="D603" s="50"/>
      <c r="E603" s="47"/>
      <c r="F603" s="47"/>
      <c r="G603" s="51"/>
      <c r="H603" s="52"/>
      <c r="I603" s="51"/>
      <c r="J603" s="51"/>
      <c r="K603" s="51"/>
      <c r="L603" s="47"/>
    </row>
    <row r="604" spans="1:13" ht="15.75">
      <c r="A604" s="47"/>
      <c r="B604" s="48" t="s">
        <v>1325</v>
      </c>
      <c r="C604" s="49"/>
      <c r="D604" s="50"/>
      <c r="E604" s="47"/>
      <c r="F604" s="47"/>
      <c r="G604" s="51"/>
      <c r="H604" s="52"/>
      <c r="I604" s="51"/>
      <c r="J604" s="51"/>
      <c r="K604" s="51"/>
      <c r="L604" s="47"/>
    </row>
    <row r="605" spans="1:13" ht="135">
      <c r="A605" s="92" t="s">
        <v>0</v>
      </c>
      <c r="B605" s="92" t="s">
        <v>1</v>
      </c>
      <c r="C605" s="92" t="s">
        <v>2</v>
      </c>
      <c r="D605" s="92" t="s">
        <v>3</v>
      </c>
      <c r="E605" s="92" t="s">
        <v>4</v>
      </c>
      <c r="F605" s="92" t="s">
        <v>5</v>
      </c>
      <c r="G605" s="93" t="s">
        <v>6</v>
      </c>
      <c r="H605" s="92" t="s">
        <v>7</v>
      </c>
      <c r="I605" s="93" t="s">
        <v>8</v>
      </c>
      <c r="J605" s="93" t="s">
        <v>9</v>
      </c>
      <c r="K605" s="93" t="s">
        <v>10</v>
      </c>
      <c r="L605" s="92" t="s">
        <v>11</v>
      </c>
    </row>
    <row r="606" spans="1:13" ht="29.25">
      <c r="A606" s="173" t="s">
        <v>12</v>
      </c>
      <c r="B606" s="173" t="s">
        <v>224</v>
      </c>
      <c r="C606" s="173" t="s">
        <v>253</v>
      </c>
      <c r="D606" s="98" t="s">
        <v>1069</v>
      </c>
      <c r="E606" s="173">
        <f>140*20</f>
        <v>2800</v>
      </c>
      <c r="F606" s="173"/>
      <c r="G606" s="174"/>
      <c r="H606" s="173"/>
      <c r="I606" s="174"/>
      <c r="J606" s="174"/>
      <c r="K606" s="174"/>
      <c r="L606" s="173"/>
    </row>
    <row r="607" spans="1:13" ht="57.75">
      <c r="A607" s="173" t="s">
        <v>16</v>
      </c>
      <c r="B607" s="173" t="s">
        <v>1070</v>
      </c>
      <c r="C607" s="173" t="s">
        <v>327</v>
      </c>
      <c r="D607" s="98" t="s">
        <v>1071</v>
      </c>
      <c r="E607" s="175">
        <f>500*8</f>
        <v>4000</v>
      </c>
      <c r="F607" s="173"/>
      <c r="G607" s="174"/>
      <c r="H607" s="173"/>
      <c r="I607" s="174"/>
      <c r="J607" s="174"/>
      <c r="K607" s="174"/>
      <c r="L607" s="173"/>
    </row>
    <row r="608" spans="1:13">
      <c r="A608" s="173" t="s">
        <v>58</v>
      </c>
      <c r="B608" s="173" t="s">
        <v>1072</v>
      </c>
      <c r="C608" s="173" t="s">
        <v>319</v>
      </c>
      <c r="D608" s="98" t="s">
        <v>123</v>
      </c>
      <c r="E608" s="173">
        <f>30*180</f>
        <v>5400</v>
      </c>
      <c r="F608" s="173"/>
      <c r="G608" s="174"/>
      <c r="H608" s="173"/>
      <c r="I608" s="174"/>
      <c r="J608" s="174"/>
      <c r="K608" s="174"/>
      <c r="L608" s="173"/>
    </row>
    <row r="609" spans="1:13" ht="114.75">
      <c r="A609" s="173" t="s">
        <v>81</v>
      </c>
      <c r="B609" s="173" t="s">
        <v>1204</v>
      </c>
      <c r="C609" s="173" t="s">
        <v>1205</v>
      </c>
      <c r="D609" s="98" t="s">
        <v>1206</v>
      </c>
      <c r="E609" s="173">
        <v>10</v>
      </c>
      <c r="F609" s="173"/>
      <c r="G609" s="174"/>
      <c r="H609" s="173"/>
      <c r="I609" s="174"/>
      <c r="J609" s="174"/>
      <c r="K609" s="174"/>
      <c r="L609" s="173"/>
    </row>
    <row r="610" spans="1:13" ht="114.75">
      <c r="A610" s="173" t="s">
        <v>84</v>
      </c>
      <c r="B610" s="173" t="s">
        <v>1204</v>
      </c>
      <c r="C610" s="173" t="s">
        <v>983</v>
      </c>
      <c r="D610" s="98" t="s">
        <v>1206</v>
      </c>
      <c r="E610" s="173">
        <v>2</v>
      </c>
      <c r="F610" s="173"/>
      <c r="G610" s="174"/>
      <c r="H610" s="173"/>
      <c r="I610" s="174"/>
      <c r="J610" s="174"/>
      <c r="K610" s="174"/>
      <c r="L610" s="173"/>
    </row>
    <row r="611" spans="1:13">
      <c r="A611" s="173" t="s">
        <v>88</v>
      </c>
      <c r="B611" s="173" t="s">
        <v>909</v>
      </c>
      <c r="C611" s="173" t="s">
        <v>556</v>
      </c>
      <c r="D611" s="98" t="s">
        <v>119</v>
      </c>
      <c r="E611" s="173">
        <f>25*100</f>
        <v>2500</v>
      </c>
      <c r="F611" s="173"/>
      <c r="G611" s="174"/>
      <c r="H611" s="173"/>
      <c r="I611" s="174"/>
      <c r="J611" s="174"/>
      <c r="K611" s="174"/>
      <c r="L611" s="173"/>
      <c r="M611" s="14"/>
    </row>
    <row r="612" spans="1:13" ht="43.5">
      <c r="A612" s="173" t="s">
        <v>90</v>
      </c>
      <c r="B612" s="173" t="s">
        <v>1250</v>
      </c>
      <c r="C612" s="176" t="s">
        <v>872</v>
      </c>
      <c r="D612" s="98" t="s">
        <v>1251</v>
      </c>
      <c r="E612" s="173">
        <v>12</v>
      </c>
      <c r="F612" s="173"/>
      <c r="G612" s="174"/>
      <c r="H612" s="173"/>
      <c r="I612" s="174"/>
      <c r="J612" s="174"/>
      <c r="K612" s="174"/>
      <c r="L612" s="173"/>
    </row>
    <row r="613" spans="1:13">
      <c r="A613" s="173" t="s">
        <v>93</v>
      </c>
      <c r="B613" s="173" t="s">
        <v>1080</v>
      </c>
      <c r="C613" s="173" t="s">
        <v>1081</v>
      </c>
      <c r="D613" s="98" t="s">
        <v>1082</v>
      </c>
      <c r="E613" s="173">
        <f>20*100</f>
        <v>2000</v>
      </c>
      <c r="F613" s="173"/>
      <c r="G613" s="174"/>
      <c r="H613" s="173"/>
      <c r="I613" s="174"/>
      <c r="J613" s="174"/>
      <c r="K613" s="174"/>
      <c r="L613" s="173"/>
    </row>
    <row r="614" spans="1:13" ht="39.75" customHeight="1">
      <c r="A614" s="173" t="s">
        <v>95</v>
      </c>
      <c r="B614" s="173" t="s">
        <v>1076</v>
      </c>
      <c r="C614" s="173" t="s">
        <v>244</v>
      </c>
      <c r="D614" s="98" t="s">
        <v>1077</v>
      </c>
      <c r="E614" s="173">
        <v>800</v>
      </c>
      <c r="F614" s="173"/>
      <c r="G614" s="174"/>
      <c r="H614" s="173"/>
      <c r="I614" s="174"/>
      <c r="J614" s="174"/>
      <c r="K614" s="174"/>
      <c r="L614" s="173"/>
    </row>
    <row r="615" spans="1:13" ht="29.25">
      <c r="A615" s="173" t="s">
        <v>98</v>
      </c>
      <c r="B615" s="98" t="s">
        <v>1078</v>
      </c>
      <c r="C615" s="173"/>
      <c r="D615" s="173" t="s">
        <v>1079</v>
      </c>
      <c r="E615" s="173">
        <v>5</v>
      </c>
      <c r="F615" s="173"/>
      <c r="G615" s="174"/>
      <c r="H615" s="173"/>
      <c r="I615" s="174"/>
      <c r="J615" s="174"/>
      <c r="K615" s="174"/>
      <c r="L615" s="173"/>
    </row>
    <row r="616" spans="1:13" ht="41.25" customHeight="1">
      <c r="A616" s="173" t="s">
        <v>99</v>
      </c>
      <c r="B616" s="173" t="s">
        <v>1083</v>
      </c>
      <c r="C616" s="173" t="s">
        <v>118</v>
      </c>
      <c r="D616" s="98" t="s">
        <v>123</v>
      </c>
      <c r="E616" s="173">
        <f>200*50</f>
        <v>10000</v>
      </c>
      <c r="F616" s="173"/>
      <c r="G616" s="174"/>
      <c r="H616" s="173"/>
      <c r="I616" s="174"/>
      <c r="J616" s="174"/>
      <c r="K616" s="174"/>
      <c r="L616" s="173"/>
    </row>
    <row r="617" spans="1:13">
      <c r="A617" s="173" t="s">
        <v>100</v>
      </c>
      <c r="B617" s="173" t="s">
        <v>1083</v>
      </c>
      <c r="C617" s="173" t="s">
        <v>162</v>
      </c>
      <c r="D617" s="98" t="s">
        <v>123</v>
      </c>
      <c r="E617" s="173">
        <f>140*50</f>
        <v>7000</v>
      </c>
      <c r="F617" s="173"/>
      <c r="G617" s="174"/>
      <c r="H617" s="173"/>
      <c r="I617" s="174"/>
      <c r="J617" s="174"/>
      <c r="K617" s="174"/>
      <c r="L617" s="173"/>
    </row>
    <row r="618" spans="1:13">
      <c r="A618" s="173" t="s">
        <v>101</v>
      </c>
      <c r="B618" s="173" t="s">
        <v>1084</v>
      </c>
      <c r="C618" s="173" t="s">
        <v>1085</v>
      </c>
      <c r="D618" s="98" t="s">
        <v>123</v>
      </c>
      <c r="E618" s="173">
        <f>30*130</f>
        <v>3900</v>
      </c>
      <c r="F618" s="173"/>
      <c r="G618" s="174"/>
      <c r="H618" s="173"/>
      <c r="I618" s="174"/>
      <c r="J618" s="174"/>
      <c r="K618" s="174"/>
      <c r="L618" s="173"/>
    </row>
    <row r="619" spans="1:13">
      <c r="A619" s="173" t="s">
        <v>127</v>
      </c>
      <c r="B619" s="173" t="s">
        <v>1084</v>
      </c>
      <c r="C619" s="173" t="s">
        <v>151</v>
      </c>
      <c r="D619" s="98" t="s">
        <v>123</v>
      </c>
      <c r="E619" s="173">
        <f>160*30</f>
        <v>4800</v>
      </c>
      <c r="F619" s="173"/>
      <c r="G619" s="174"/>
      <c r="H619" s="173"/>
      <c r="I619" s="174"/>
      <c r="J619" s="174"/>
      <c r="K619" s="174"/>
      <c r="L619" s="173"/>
    </row>
    <row r="620" spans="1:13">
      <c r="A620" s="173" t="s">
        <v>128</v>
      </c>
      <c r="B620" s="173" t="s">
        <v>1086</v>
      </c>
      <c r="C620" s="173" t="s">
        <v>118</v>
      </c>
      <c r="D620" s="98" t="s">
        <v>857</v>
      </c>
      <c r="E620" s="173">
        <f>50*10</f>
        <v>500</v>
      </c>
      <c r="F620" s="173"/>
      <c r="G620" s="174"/>
      <c r="H620" s="173"/>
      <c r="I620" s="174"/>
      <c r="J620" s="174"/>
      <c r="K620" s="174"/>
      <c r="L620" s="173"/>
      <c r="M620" s="14"/>
    </row>
    <row r="621" spans="1:13">
      <c r="A621" s="173" t="s">
        <v>129</v>
      </c>
      <c r="B621" s="173" t="s">
        <v>1087</v>
      </c>
      <c r="C621" s="173" t="s">
        <v>86</v>
      </c>
      <c r="D621" s="98" t="s">
        <v>1088</v>
      </c>
      <c r="E621" s="173">
        <v>10</v>
      </c>
      <c r="F621" s="173"/>
      <c r="G621" s="174"/>
      <c r="H621" s="173"/>
      <c r="I621" s="174"/>
      <c r="J621" s="174"/>
      <c r="K621" s="174"/>
      <c r="L621" s="173"/>
    </row>
    <row r="622" spans="1:13" ht="57.75">
      <c r="A622" s="173" t="s">
        <v>130</v>
      </c>
      <c r="B622" s="173" t="s">
        <v>1087</v>
      </c>
      <c r="C622" s="173" t="s">
        <v>906</v>
      </c>
      <c r="D622" s="98" t="s">
        <v>1089</v>
      </c>
      <c r="E622" s="173">
        <v>10</v>
      </c>
      <c r="F622" s="173"/>
      <c r="G622" s="174"/>
      <c r="H622" s="173"/>
      <c r="I622" s="174"/>
      <c r="J622" s="174"/>
      <c r="K622" s="174"/>
      <c r="L622" s="173"/>
    </row>
    <row r="623" spans="1:13" ht="57.75">
      <c r="A623" s="173" t="s">
        <v>131</v>
      </c>
      <c r="B623" s="98" t="s">
        <v>1278</v>
      </c>
      <c r="C623" s="173" t="s">
        <v>1279</v>
      </c>
      <c r="D623" s="98" t="s">
        <v>1280</v>
      </c>
      <c r="E623" s="173">
        <v>4900</v>
      </c>
      <c r="F623" s="173"/>
      <c r="G623" s="174"/>
      <c r="H623" s="173"/>
      <c r="I623" s="174"/>
      <c r="J623" s="174"/>
      <c r="K623" s="174"/>
      <c r="L623" s="173"/>
    </row>
    <row r="624" spans="1:13" ht="43.5">
      <c r="A624" s="173"/>
      <c r="B624" s="173" t="s">
        <v>1090</v>
      </c>
      <c r="C624" s="173" t="s">
        <v>253</v>
      </c>
      <c r="D624" s="98" t="s">
        <v>1091</v>
      </c>
      <c r="E624" s="173">
        <v>300</v>
      </c>
      <c r="F624" s="173"/>
      <c r="G624" s="174"/>
      <c r="H624" s="173"/>
      <c r="I624" s="174"/>
      <c r="J624" s="174"/>
      <c r="K624" s="174"/>
      <c r="L624" s="173"/>
    </row>
    <row r="625" spans="1:12" ht="43.5">
      <c r="A625" s="173" t="s">
        <v>132</v>
      </c>
      <c r="B625" s="173" t="s">
        <v>1090</v>
      </c>
      <c r="C625" s="173" t="s">
        <v>410</v>
      </c>
      <c r="D625" s="98" t="s">
        <v>1091</v>
      </c>
      <c r="E625" s="173">
        <f>20*30</f>
        <v>600</v>
      </c>
      <c r="F625" s="173"/>
      <c r="G625" s="174"/>
      <c r="H625" s="173"/>
      <c r="I625" s="174"/>
      <c r="J625" s="174"/>
      <c r="K625" s="174"/>
      <c r="L625" s="173"/>
    </row>
    <row r="626" spans="1:12" ht="43.5">
      <c r="A626" s="173" t="s">
        <v>133</v>
      </c>
      <c r="B626" s="173" t="s">
        <v>1092</v>
      </c>
      <c r="C626" s="173" t="s">
        <v>251</v>
      </c>
      <c r="D626" s="98" t="s">
        <v>1091</v>
      </c>
      <c r="E626" s="173">
        <v>720</v>
      </c>
      <c r="F626" s="173"/>
      <c r="G626" s="174"/>
      <c r="H626" s="173"/>
      <c r="I626" s="174"/>
      <c r="J626" s="174"/>
      <c r="K626" s="174"/>
      <c r="L626" s="173"/>
    </row>
    <row r="627" spans="1:12" ht="43.5">
      <c r="A627" s="173" t="s">
        <v>135</v>
      </c>
      <c r="B627" s="173" t="s">
        <v>1092</v>
      </c>
      <c r="C627" s="173" t="s">
        <v>204</v>
      </c>
      <c r="D627" s="98" t="s">
        <v>1091</v>
      </c>
      <c r="E627" s="173">
        <v>60</v>
      </c>
      <c r="F627" s="173"/>
      <c r="G627" s="174"/>
      <c r="H627" s="173"/>
      <c r="I627" s="174"/>
      <c r="J627" s="174"/>
      <c r="K627" s="174"/>
      <c r="L627" s="173"/>
    </row>
    <row r="628" spans="1:12">
      <c r="A628" s="173" t="s">
        <v>136</v>
      </c>
      <c r="B628" s="173" t="s">
        <v>1093</v>
      </c>
      <c r="C628" s="173" t="s">
        <v>167</v>
      </c>
      <c r="D628" s="98" t="s">
        <v>123</v>
      </c>
      <c r="E628" s="173">
        <v>18600</v>
      </c>
      <c r="F628" s="173"/>
      <c r="G628" s="174"/>
      <c r="H628" s="173"/>
      <c r="I628" s="174"/>
      <c r="J628" s="174"/>
      <c r="K628" s="174"/>
      <c r="L628" s="173"/>
    </row>
    <row r="629" spans="1:12">
      <c r="A629" s="173" t="s">
        <v>137</v>
      </c>
      <c r="B629" s="173" t="s">
        <v>1093</v>
      </c>
      <c r="C629" s="173" t="s">
        <v>204</v>
      </c>
      <c r="D629" s="98" t="s">
        <v>123</v>
      </c>
      <c r="E629" s="173">
        <v>10500</v>
      </c>
      <c r="F629" s="173"/>
      <c r="G629" s="174"/>
      <c r="H629" s="173"/>
      <c r="I629" s="174"/>
      <c r="J629" s="174"/>
      <c r="K629" s="174"/>
      <c r="L629" s="173"/>
    </row>
    <row r="630" spans="1:12" ht="57.75">
      <c r="A630" s="173" t="s">
        <v>138</v>
      </c>
      <c r="B630" s="173" t="s">
        <v>1252</v>
      </c>
      <c r="C630" s="173" t="s">
        <v>19</v>
      </c>
      <c r="D630" s="98" t="s">
        <v>1253</v>
      </c>
      <c r="E630" s="173">
        <v>40</v>
      </c>
      <c r="F630" s="173"/>
      <c r="G630" s="174"/>
      <c r="H630" s="173"/>
      <c r="I630" s="174"/>
      <c r="J630" s="174"/>
      <c r="K630" s="174"/>
      <c r="L630" s="173"/>
    </row>
    <row r="631" spans="1:12" ht="43.5">
      <c r="A631" s="173" t="s">
        <v>139</v>
      </c>
      <c r="B631" s="173" t="s">
        <v>1094</v>
      </c>
      <c r="C631" s="173" t="s">
        <v>1095</v>
      </c>
      <c r="D631" s="98" t="s">
        <v>1096</v>
      </c>
      <c r="E631" s="173">
        <v>5</v>
      </c>
      <c r="F631" s="173"/>
      <c r="G631" s="174"/>
      <c r="H631" s="173"/>
      <c r="I631" s="174"/>
      <c r="J631" s="174"/>
      <c r="K631" s="174"/>
      <c r="L631" s="173"/>
    </row>
    <row r="632" spans="1:12" ht="43.5">
      <c r="A632" s="173" t="s">
        <v>140</v>
      </c>
      <c r="B632" s="173" t="s">
        <v>1097</v>
      </c>
      <c r="C632" s="173" t="s">
        <v>75</v>
      </c>
      <c r="D632" s="98" t="s">
        <v>1098</v>
      </c>
      <c r="E632" s="173">
        <f>10*50</f>
        <v>500</v>
      </c>
      <c r="F632" s="173"/>
      <c r="G632" s="174"/>
      <c r="H632" s="173"/>
      <c r="I632" s="174"/>
      <c r="J632" s="174"/>
      <c r="K632" s="174"/>
      <c r="L632" s="173"/>
    </row>
    <row r="633" spans="1:12" ht="15" customHeight="1">
      <c r="A633" s="173" t="s">
        <v>169</v>
      </c>
      <c r="B633" s="173" t="s">
        <v>1097</v>
      </c>
      <c r="C633" s="173"/>
      <c r="D633" s="98" t="s">
        <v>1099</v>
      </c>
      <c r="E633" s="175">
        <v>3</v>
      </c>
      <c r="F633" s="173"/>
      <c r="G633" s="174"/>
      <c r="H633" s="173"/>
      <c r="I633" s="174"/>
      <c r="J633" s="174"/>
      <c r="K633" s="174"/>
      <c r="L633" s="173"/>
    </row>
    <row r="634" spans="1:12" ht="57.75">
      <c r="A634" s="173" t="s">
        <v>170</v>
      </c>
      <c r="B634" s="173" t="s">
        <v>1100</v>
      </c>
      <c r="C634" s="173" t="s">
        <v>190</v>
      </c>
      <c r="D634" s="98" t="s">
        <v>577</v>
      </c>
      <c r="E634" s="173">
        <v>504</v>
      </c>
      <c r="F634" s="173"/>
      <c r="G634" s="174"/>
      <c r="H634" s="173"/>
      <c r="I634" s="174"/>
      <c r="J634" s="174"/>
      <c r="K634" s="174"/>
      <c r="L634" s="173"/>
    </row>
    <row r="635" spans="1:12" ht="129">
      <c r="A635" s="173" t="s">
        <v>171</v>
      </c>
      <c r="B635" s="173" t="s">
        <v>1100</v>
      </c>
      <c r="C635" s="173" t="s">
        <v>872</v>
      </c>
      <c r="D635" s="98" t="s">
        <v>1101</v>
      </c>
      <c r="E635" s="173">
        <v>20</v>
      </c>
      <c r="F635" s="173"/>
      <c r="G635" s="174"/>
      <c r="H635" s="173"/>
      <c r="I635" s="174"/>
      <c r="J635" s="174"/>
      <c r="K635" s="174"/>
      <c r="L635" s="173"/>
    </row>
    <row r="636" spans="1:12">
      <c r="A636" s="173" t="s">
        <v>176</v>
      </c>
      <c r="B636" s="177" t="s">
        <v>1105</v>
      </c>
      <c r="C636" s="177" t="s">
        <v>1085</v>
      </c>
      <c r="D636" s="178" t="s">
        <v>299</v>
      </c>
      <c r="E636" s="177">
        <v>200</v>
      </c>
      <c r="F636" s="177"/>
      <c r="G636" s="179"/>
      <c r="H636" s="177"/>
      <c r="I636" s="179"/>
      <c r="J636" s="179"/>
      <c r="K636" s="179"/>
      <c r="L636" s="177"/>
    </row>
    <row r="637" spans="1:12" s="25" customFormat="1" ht="14.25">
      <c r="A637" s="173" t="s">
        <v>328</v>
      </c>
      <c r="B637" s="173" t="s">
        <v>1106</v>
      </c>
      <c r="C637" s="173" t="s">
        <v>220</v>
      </c>
      <c r="D637" s="98" t="s">
        <v>1107</v>
      </c>
      <c r="E637" s="173">
        <v>300</v>
      </c>
      <c r="F637" s="173"/>
      <c r="G637" s="174"/>
      <c r="H637" s="173"/>
      <c r="I637" s="174"/>
      <c r="J637" s="174"/>
      <c r="K637" s="174"/>
      <c r="L637" s="173"/>
    </row>
    <row r="638" spans="1:12" s="25" customFormat="1" ht="57">
      <c r="A638" s="173" t="s">
        <v>329</v>
      </c>
      <c r="B638" s="98" t="s">
        <v>1111</v>
      </c>
      <c r="C638" s="173" t="s">
        <v>1112</v>
      </c>
      <c r="D638" s="98" t="s">
        <v>1113</v>
      </c>
      <c r="E638" s="173">
        <v>280</v>
      </c>
      <c r="F638" s="173"/>
      <c r="G638" s="174"/>
      <c r="H638" s="173"/>
      <c r="I638" s="174"/>
      <c r="J638" s="174"/>
      <c r="K638" s="174"/>
      <c r="L638" s="173"/>
    </row>
    <row r="639" spans="1:12" ht="57.75">
      <c r="A639" s="173" t="s">
        <v>330</v>
      </c>
      <c r="B639" s="98" t="s">
        <v>1111</v>
      </c>
      <c r="C639" s="173" t="s">
        <v>1114</v>
      </c>
      <c r="D639" s="98" t="s">
        <v>1113</v>
      </c>
      <c r="E639" s="173">
        <v>100</v>
      </c>
      <c r="F639" s="173"/>
      <c r="G639" s="174"/>
      <c r="H639" s="173"/>
      <c r="I639" s="174"/>
      <c r="J639" s="174"/>
      <c r="K639" s="174"/>
      <c r="L639" s="173"/>
    </row>
    <row r="640" spans="1:12" ht="114.75">
      <c r="A640" s="173" t="s">
        <v>416</v>
      </c>
      <c r="B640" s="173" t="s">
        <v>1115</v>
      </c>
      <c r="C640" s="98" t="s">
        <v>1116</v>
      </c>
      <c r="D640" s="98" t="s">
        <v>690</v>
      </c>
      <c r="E640" s="173">
        <v>100</v>
      </c>
      <c r="F640" s="173"/>
      <c r="G640" s="174"/>
      <c r="H640" s="173"/>
      <c r="I640" s="174"/>
      <c r="J640" s="174"/>
      <c r="K640" s="174"/>
      <c r="L640" s="173"/>
    </row>
    <row r="641" spans="1:12">
      <c r="A641" s="173" t="s">
        <v>418</v>
      </c>
      <c r="B641" s="173" t="s">
        <v>1117</v>
      </c>
      <c r="C641" s="173" t="s">
        <v>1118</v>
      </c>
      <c r="D641" s="98" t="s">
        <v>857</v>
      </c>
      <c r="E641" s="173">
        <v>2500</v>
      </c>
      <c r="F641" s="173"/>
      <c r="G641" s="174"/>
      <c r="H641" s="173"/>
      <c r="I641" s="174"/>
      <c r="J641" s="174"/>
      <c r="K641" s="174"/>
      <c r="L641" s="173"/>
    </row>
    <row r="642" spans="1:12">
      <c r="A642" s="173" t="s">
        <v>419</v>
      </c>
      <c r="B642" s="173" t="s">
        <v>1117</v>
      </c>
      <c r="C642" s="173" t="s">
        <v>1119</v>
      </c>
      <c r="D642" s="98" t="s">
        <v>857</v>
      </c>
      <c r="E642" s="173">
        <v>1500</v>
      </c>
      <c r="F642" s="173"/>
      <c r="G642" s="174"/>
      <c r="H642" s="173"/>
      <c r="I642" s="174"/>
      <c r="J642" s="174"/>
      <c r="K642" s="174"/>
      <c r="L642" s="173"/>
    </row>
    <row r="643" spans="1:12" ht="43.5">
      <c r="A643" s="173" t="s">
        <v>421</v>
      </c>
      <c r="B643" s="173" t="s">
        <v>1117</v>
      </c>
      <c r="C643" s="173" t="s">
        <v>1119</v>
      </c>
      <c r="D643" s="98" t="s">
        <v>1120</v>
      </c>
      <c r="E643" s="173">
        <f>20*100</f>
        <v>2000</v>
      </c>
      <c r="F643" s="173"/>
      <c r="G643" s="174"/>
      <c r="H643" s="173"/>
      <c r="I643" s="174"/>
      <c r="J643" s="174"/>
      <c r="K643" s="174"/>
      <c r="L643" s="173"/>
    </row>
    <row r="644" spans="1:12" ht="29.25">
      <c r="A644" s="173" t="s">
        <v>422</v>
      </c>
      <c r="B644" s="173" t="s">
        <v>1117</v>
      </c>
      <c r="C644" s="173" t="s">
        <v>1121</v>
      </c>
      <c r="D644" s="98" t="s">
        <v>1122</v>
      </c>
      <c r="E644" s="173">
        <v>700</v>
      </c>
      <c r="F644" s="173"/>
      <c r="G644" s="174"/>
      <c r="H644" s="173"/>
      <c r="I644" s="174"/>
      <c r="J644" s="174"/>
      <c r="K644" s="174"/>
      <c r="L644" s="173"/>
    </row>
    <row r="645" spans="1:12">
      <c r="A645" s="173" t="s">
        <v>423</v>
      </c>
      <c r="B645" s="173" t="s">
        <v>1123</v>
      </c>
      <c r="C645" s="173" t="s">
        <v>1124</v>
      </c>
      <c r="D645" s="173" t="s">
        <v>857</v>
      </c>
      <c r="E645" s="173">
        <v>700</v>
      </c>
      <c r="F645" s="173"/>
      <c r="G645" s="174"/>
      <c r="H645" s="173"/>
      <c r="I645" s="174"/>
      <c r="J645" s="174"/>
      <c r="K645" s="174"/>
      <c r="L645" s="173"/>
    </row>
    <row r="646" spans="1:12" s="17" customFormat="1" ht="29.25">
      <c r="A646" s="173" t="s">
        <v>425</v>
      </c>
      <c r="B646" s="173" t="s">
        <v>1125</v>
      </c>
      <c r="C646" s="173"/>
      <c r="D646" s="98" t="s">
        <v>1126</v>
      </c>
      <c r="E646" s="173">
        <v>120</v>
      </c>
      <c r="F646" s="173"/>
      <c r="G646" s="174"/>
      <c r="H646" s="173"/>
      <c r="I646" s="174"/>
      <c r="J646" s="174"/>
      <c r="K646" s="174"/>
      <c r="L646" s="173"/>
    </row>
    <row r="647" spans="1:12" ht="72">
      <c r="A647" s="173" t="s">
        <v>426</v>
      </c>
      <c r="B647" s="173" t="s">
        <v>1127</v>
      </c>
      <c r="C647" s="173"/>
      <c r="D647" s="98" t="s">
        <v>1128</v>
      </c>
      <c r="E647" s="175">
        <v>10</v>
      </c>
      <c r="F647" s="173"/>
      <c r="G647" s="174"/>
      <c r="H647" s="173"/>
      <c r="I647" s="174"/>
      <c r="J647" s="174"/>
      <c r="K647" s="174"/>
      <c r="L647" s="173"/>
    </row>
    <row r="648" spans="1:12" ht="43.5">
      <c r="A648" s="173" t="s">
        <v>427</v>
      </c>
      <c r="B648" s="173" t="s">
        <v>1131</v>
      </c>
      <c r="C648" s="173" t="s">
        <v>1132</v>
      </c>
      <c r="D648" s="98" t="s">
        <v>1133</v>
      </c>
      <c r="E648" s="173">
        <v>350</v>
      </c>
      <c r="F648" s="173"/>
      <c r="G648" s="174"/>
      <c r="H648" s="173"/>
      <c r="I648" s="174"/>
      <c r="J648" s="174"/>
      <c r="K648" s="174"/>
      <c r="L648" s="173"/>
    </row>
    <row r="649" spans="1:12">
      <c r="A649" s="173" t="s">
        <v>428</v>
      </c>
      <c r="B649" s="173" t="s">
        <v>1134</v>
      </c>
      <c r="C649" s="173" t="s">
        <v>107</v>
      </c>
      <c r="D649" s="98" t="s">
        <v>123</v>
      </c>
      <c r="E649" s="173">
        <f>40*50</f>
        <v>2000</v>
      </c>
      <c r="F649" s="173"/>
      <c r="G649" s="174"/>
      <c r="H649" s="173"/>
      <c r="I649" s="174"/>
      <c r="J649" s="174"/>
      <c r="K649" s="174"/>
      <c r="L649" s="173"/>
    </row>
    <row r="650" spans="1:12" ht="43.5">
      <c r="A650" s="173" t="s">
        <v>430</v>
      </c>
      <c r="B650" s="173" t="s">
        <v>1135</v>
      </c>
      <c r="C650" s="173" t="s">
        <v>596</v>
      </c>
      <c r="D650" s="98" t="s">
        <v>1133</v>
      </c>
      <c r="E650" s="173">
        <f>40*5</f>
        <v>200</v>
      </c>
      <c r="F650" s="173"/>
      <c r="G650" s="174"/>
      <c r="H650" s="173"/>
      <c r="I650" s="174"/>
      <c r="J650" s="174"/>
      <c r="K650" s="174"/>
      <c r="L650" s="173"/>
    </row>
    <row r="651" spans="1:12">
      <c r="A651" s="173" t="s">
        <v>431</v>
      </c>
      <c r="B651" s="173" t="s">
        <v>1136</v>
      </c>
      <c r="C651" s="173" t="s">
        <v>204</v>
      </c>
      <c r="D651" s="98" t="s">
        <v>690</v>
      </c>
      <c r="E651" s="173">
        <f>6*300</f>
        <v>1800</v>
      </c>
      <c r="F651" s="173"/>
      <c r="G651" s="174"/>
      <c r="H651" s="173"/>
      <c r="I651" s="174"/>
      <c r="J651" s="174"/>
      <c r="K651" s="174"/>
      <c r="L651" s="173"/>
    </row>
    <row r="652" spans="1:12">
      <c r="A652" s="173" t="s">
        <v>432</v>
      </c>
      <c r="B652" s="173" t="s">
        <v>1136</v>
      </c>
      <c r="C652" s="173" t="s">
        <v>167</v>
      </c>
      <c r="D652" s="98" t="s">
        <v>563</v>
      </c>
      <c r="E652" s="173">
        <f>50*30</f>
        <v>1500</v>
      </c>
      <c r="F652" s="173"/>
      <c r="G652" s="174"/>
      <c r="H652" s="173"/>
      <c r="I652" s="174"/>
      <c r="J652" s="174"/>
      <c r="K652" s="174"/>
      <c r="L652" s="173"/>
    </row>
    <row r="653" spans="1:12" ht="29.25">
      <c r="A653" s="173" t="s">
        <v>433</v>
      </c>
      <c r="B653" s="173" t="s">
        <v>1137</v>
      </c>
      <c r="C653" s="173" t="s">
        <v>1138</v>
      </c>
      <c r="D653" s="98" t="s">
        <v>401</v>
      </c>
      <c r="E653" s="173">
        <f>250*28</f>
        <v>7000</v>
      </c>
      <c r="F653" s="173"/>
      <c r="G653" s="174"/>
      <c r="H653" s="173"/>
      <c r="I653" s="174"/>
      <c r="J653" s="174"/>
      <c r="K653" s="174"/>
      <c r="L653" s="173"/>
    </row>
    <row r="654" spans="1:12" ht="29.25">
      <c r="A654" s="173" t="s">
        <v>435</v>
      </c>
      <c r="B654" s="173" t="s">
        <v>1137</v>
      </c>
      <c r="C654" s="173" t="s">
        <v>167</v>
      </c>
      <c r="D654" s="98" t="s">
        <v>401</v>
      </c>
      <c r="E654" s="173">
        <f>1400*30</f>
        <v>42000</v>
      </c>
      <c r="F654" s="173"/>
      <c r="G654" s="174"/>
      <c r="H654" s="173"/>
      <c r="I654" s="174"/>
      <c r="J654" s="174"/>
      <c r="K654" s="174"/>
      <c r="L654" s="173"/>
    </row>
    <row r="655" spans="1:12" ht="29.25">
      <c r="A655" s="173" t="s">
        <v>436</v>
      </c>
      <c r="B655" s="173" t="s">
        <v>1137</v>
      </c>
      <c r="C655" s="173" t="s">
        <v>204</v>
      </c>
      <c r="D655" s="98" t="s">
        <v>401</v>
      </c>
      <c r="E655" s="173">
        <f>180*30</f>
        <v>5400</v>
      </c>
      <c r="F655" s="173"/>
      <c r="G655" s="174"/>
      <c r="H655" s="173"/>
      <c r="I655" s="174"/>
      <c r="J655" s="174"/>
      <c r="K655" s="174"/>
      <c r="L655" s="173"/>
    </row>
    <row r="656" spans="1:12">
      <c r="A656" s="173" t="s">
        <v>437</v>
      </c>
      <c r="B656" s="173" t="s">
        <v>1066</v>
      </c>
      <c r="C656" s="173" t="s">
        <v>178</v>
      </c>
      <c r="D656" s="98" t="s">
        <v>123</v>
      </c>
      <c r="E656" s="173">
        <f>10*30</f>
        <v>300</v>
      </c>
      <c r="F656" s="173"/>
      <c r="G656" s="174"/>
      <c r="H656" s="173"/>
      <c r="I656" s="174"/>
      <c r="J656" s="174"/>
      <c r="K656" s="174"/>
      <c r="L656" s="173"/>
    </row>
    <row r="657" spans="1:13" ht="43.5">
      <c r="A657" s="173" t="s">
        <v>438</v>
      </c>
      <c r="B657" s="173" t="s">
        <v>1061</v>
      </c>
      <c r="C657" s="173" t="s">
        <v>1372</v>
      </c>
      <c r="D657" s="98" t="s">
        <v>1139</v>
      </c>
      <c r="E657" s="173">
        <f>150*5</f>
        <v>750</v>
      </c>
      <c r="F657" s="173"/>
      <c r="G657" s="174"/>
      <c r="H657" s="173"/>
      <c r="I657" s="174"/>
      <c r="J657" s="174"/>
      <c r="K657" s="174"/>
      <c r="L657" s="173"/>
      <c r="M657" s="3"/>
    </row>
    <row r="658" spans="1:13" s="17" customFormat="1" ht="43.5">
      <c r="A658" s="173" t="s">
        <v>440</v>
      </c>
      <c r="B658" s="173" t="s">
        <v>1061</v>
      </c>
      <c r="C658" s="173" t="s">
        <v>1373</v>
      </c>
      <c r="D658" s="98" t="s">
        <v>1139</v>
      </c>
      <c r="E658" s="173">
        <f>150*5</f>
        <v>750</v>
      </c>
      <c r="F658" s="173"/>
      <c r="G658" s="174"/>
      <c r="H658" s="173"/>
      <c r="I658" s="174"/>
      <c r="J658" s="174"/>
      <c r="K658" s="174"/>
      <c r="L658" s="173"/>
    </row>
    <row r="659" spans="1:13" s="17" customFormat="1" ht="43.5">
      <c r="A659" s="173" t="s">
        <v>442</v>
      </c>
      <c r="B659" s="173" t="s">
        <v>1061</v>
      </c>
      <c r="C659" s="173" t="s">
        <v>1374</v>
      </c>
      <c r="D659" s="98" t="s">
        <v>1139</v>
      </c>
      <c r="E659" s="173">
        <f>50*5</f>
        <v>250</v>
      </c>
      <c r="F659" s="173"/>
      <c r="G659" s="174"/>
      <c r="H659" s="173"/>
      <c r="I659" s="174"/>
      <c r="J659" s="174"/>
      <c r="K659" s="174"/>
      <c r="L659" s="173"/>
    </row>
    <row r="660" spans="1:13" s="17" customFormat="1" ht="44.25">
      <c r="A660" s="173" t="s">
        <v>361</v>
      </c>
      <c r="B660" s="173" t="s">
        <v>1145</v>
      </c>
      <c r="C660" s="98" t="s">
        <v>1146</v>
      </c>
      <c r="D660" s="98" t="s">
        <v>1375</v>
      </c>
      <c r="E660" s="173">
        <v>25</v>
      </c>
      <c r="F660" s="173"/>
      <c r="G660" s="174"/>
      <c r="H660" s="173"/>
      <c r="I660" s="174"/>
      <c r="J660" s="174"/>
      <c r="K660" s="174"/>
      <c r="L660" s="173"/>
    </row>
    <row r="661" spans="1:13" s="17" customFormat="1">
      <c r="A661" s="173" t="s">
        <v>444</v>
      </c>
      <c r="B661" s="173" t="s">
        <v>1140</v>
      </c>
      <c r="C661" s="180" t="s">
        <v>1141</v>
      </c>
      <c r="D661" s="98" t="s">
        <v>1142</v>
      </c>
      <c r="E661" s="173">
        <f>80*14</f>
        <v>1120</v>
      </c>
      <c r="F661" s="173"/>
      <c r="G661" s="174"/>
      <c r="H661" s="173"/>
      <c r="I661" s="174"/>
      <c r="J661" s="174"/>
      <c r="K661" s="174"/>
      <c r="L661" s="173"/>
    </row>
    <row r="662" spans="1:13" s="17" customFormat="1" ht="72">
      <c r="A662" s="173" t="s">
        <v>446</v>
      </c>
      <c r="B662" s="173" t="s">
        <v>1143</v>
      </c>
      <c r="C662" s="98" t="s">
        <v>1144</v>
      </c>
      <c r="D662" s="98" t="s">
        <v>119</v>
      </c>
      <c r="E662" s="173">
        <v>9000</v>
      </c>
      <c r="F662" s="173"/>
      <c r="G662" s="174"/>
      <c r="H662" s="173"/>
      <c r="I662" s="174"/>
      <c r="J662" s="174"/>
      <c r="K662" s="174"/>
      <c r="L662" s="173"/>
    </row>
    <row r="663" spans="1:13" s="17" customFormat="1">
      <c r="A663" s="173" t="s">
        <v>449</v>
      </c>
      <c r="B663" s="98" t="s">
        <v>1264</v>
      </c>
      <c r="C663" s="173" t="s">
        <v>1265</v>
      </c>
      <c r="D663" s="98" t="s">
        <v>123</v>
      </c>
      <c r="E663" s="173">
        <v>56</v>
      </c>
      <c r="F663" s="173"/>
      <c r="G663" s="174"/>
      <c r="H663" s="173"/>
      <c r="I663" s="174"/>
      <c r="J663" s="174"/>
      <c r="K663" s="174"/>
      <c r="L663" s="173"/>
    </row>
    <row r="664" spans="1:13" s="17" customFormat="1">
      <c r="A664" s="173" t="s">
        <v>450</v>
      </c>
      <c r="B664" s="173" t="s">
        <v>1147</v>
      </c>
      <c r="C664" s="173" t="s">
        <v>799</v>
      </c>
      <c r="D664" s="181" t="s">
        <v>123</v>
      </c>
      <c r="E664" s="173">
        <v>4950</v>
      </c>
      <c r="F664" s="173"/>
      <c r="G664" s="174"/>
      <c r="H664" s="173"/>
      <c r="I664" s="174"/>
      <c r="J664" s="174"/>
      <c r="K664" s="174"/>
      <c r="L664" s="173"/>
    </row>
    <row r="665" spans="1:13" s="17" customFormat="1">
      <c r="A665" s="173" t="s">
        <v>451</v>
      </c>
      <c r="B665" s="173" t="s">
        <v>1147</v>
      </c>
      <c r="C665" s="173" t="s">
        <v>251</v>
      </c>
      <c r="D665" s="181" t="s">
        <v>123</v>
      </c>
      <c r="E665" s="173">
        <v>6660</v>
      </c>
      <c r="F665" s="173"/>
      <c r="G665" s="174"/>
      <c r="H665" s="173"/>
      <c r="I665" s="174"/>
      <c r="J665" s="174"/>
      <c r="K665" s="174"/>
      <c r="L665" s="173"/>
    </row>
    <row r="666" spans="1:13" s="17" customFormat="1" ht="29.25">
      <c r="A666" s="173" t="s">
        <v>453</v>
      </c>
      <c r="B666" s="173" t="s">
        <v>1148</v>
      </c>
      <c r="C666" s="173" t="s">
        <v>1149</v>
      </c>
      <c r="D666" s="98" t="s">
        <v>1150</v>
      </c>
      <c r="E666" s="173">
        <v>2</v>
      </c>
      <c r="F666" s="173"/>
      <c r="G666" s="174"/>
      <c r="H666" s="173"/>
      <c r="I666" s="174"/>
      <c r="J666" s="174"/>
      <c r="K666" s="174"/>
      <c r="L666" s="173"/>
    </row>
    <row r="667" spans="1:13" s="17" customFormat="1" ht="43.5">
      <c r="A667" s="173" t="s">
        <v>455</v>
      </c>
      <c r="B667" s="173" t="s">
        <v>1148</v>
      </c>
      <c r="C667" s="173" t="s">
        <v>253</v>
      </c>
      <c r="D667" s="98" t="s">
        <v>904</v>
      </c>
      <c r="E667" s="173">
        <v>1400</v>
      </c>
      <c r="F667" s="173"/>
      <c r="G667" s="174"/>
      <c r="H667" s="173"/>
      <c r="I667" s="174"/>
      <c r="J667" s="174"/>
      <c r="K667" s="174"/>
      <c r="L667" s="173"/>
    </row>
    <row r="668" spans="1:13" s="17" customFormat="1" ht="43.5">
      <c r="A668" s="173" t="s">
        <v>456</v>
      </c>
      <c r="B668" s="173" t="s">
        <v>1148</v>
      </c>
      <c r="C668" s="173" t="s">
        <v>410</v>
      </c>
      <c r="D668" s="98" t="s">
        <v>904</v>
      </c>
      <c r="E668" s="173">
        <v>200</v>
      </c>
      <c r="F668" s="173"/>
      <c r="G668" s="174"/>
      <c r="H668" s="173"/>
      <c r="I668" s="174"/>
      <c r="J668" s="174"/>
      <c r="K668" s="174"/>
      <c r="L668" s="173"/>
    </row>
    <row r="669" spans="1:13" s="17" customFormat="1" ht="43.5">
      <c r="A669" s="173" t="s">
        <v>458</v>
      </c>
      <c r="B669" s="173" t="s">
        <v>1148</v>
      </c>
      <c r="C669" s="173" t="s">
        <v>162</v>
      </c>
      <c r="D669" s="98" t="s">
        <v>904</v>
      </c>
      <c r="E669" s="173">
        <v>1650</v>
      </c>
      <c r="F669" s="173"/>
      <c r="G669" s="174"/>
      <c r="H669" s="173"/>
      <c r="I669" s="174"/>
      <c r="J669" s="174"/>
      <c r="K669" s="174"/>
      <c r="L669" s="173"/>
    </row>
    <row r="670" spans="1:13" s="17" customFormat="1" ht="43.5">
      <c r="A670" s="173" t="s">
        <v>459</v>
      </c>
      <c r="B670" s="173" t="s">
        <v>1148</v>
      </c>
      <c r="C670" s="173" t="s">
        <v>1151</v>
      </c>
      <c r="D670" s="98" t="s">
        <v>904</v>
      </c>
      <c r="E670" s="173">
        <v>100</v>
      </c>
      <c r="F670" s="173"/>
      <c r="G670" s="174"/>
      <c r="H670" s="173"/>
      <c r="I670" s="174"/>
      <c r="J670" s="174"/>
      <c r="K670" s="174"/>
      <c r="L670" s="173"/>
    </row>
    <row r="671" spans="1:13" s="17" customFormat="1" ht="43.5">
      <c r="A671" s="173" t="s">
        <v>460</v>
      </c>
      <c r="B671" s="173" t="s">
        <v>1152</v>
      </c>
      <c r="C671" s="173" t="s">
        <v>1153</v>
      </c>
      <c r="D671" s="98" t="s">
        <v>1154</v>
      </c>
      <c r="E671" s="173">
        <v>175</v>
      </c>
      <c r="F671" s="173"/>
      <c r="G671" s="174"/>
      <c r="H671" s="173"/>
      <c r="I671" s="174"/>
      <c r="J671" s="174"/>
      <c r="K671" s="174"/>
      <c r="L671" s="173"/>
    </row>
    <row r="672" spans="1:13" s="17" customFormat="1" ht="57.75">
      <c r="A672" s="173" t="s">
        <v>1162</v>
      </c>
      <c r="B672" s="173" t="s">
        <v>1155</v>
      </c>
      <c r="C672" s="173" t="s">
        <v>1156</v>
      </c>
      <c r="D672" s="98" t="s">
        <v>1157</v>
      </c>
      <c r="E672" s="173">
        <v>1200</v>
      </c>
      <c r="F672" s="173"/>
      <c r="G672" s="174"/>
      <c r="H672" s="173"/>
      <c r="I672" s="174"/>
      <c r="J672" s="174"/>
      <c r="K672" s="174"/>
      <c r="L672" s="173"/>
    </row>
    <row r="673" spans="1:12" s="17" customFormat="1">
      <c r="A673" s="173" t="s">
        <v>463</v>
      </c>
      <c r="B673" s="98" t="s">
        <v>1262</v>
      </c>
      <c r="C673" s="173" t="s">
        <v>1263</v>
      </c>
      <c r="D673" s="98" t="s">
        <v>288</v>
      </c>
      <c r="E673" s="173">
        <v>50</v>
      </c>
      <c r="F673" s="173"/>
      <c r="G673" s="174"/>
      <c r="H673" s="173"/>
      <c r="I673" s="174"/>
      <c r="J673" s="174"/>
      <c r="K673" s="174"/>
      <c r="L673" s="173"/>
    </row>
    <row r="674" spans="1:12" s="17" customFormat="1">
      <c r="A674" s="173" t="s">
        <v>464</v>
      </c>
      <c r="B674" s="173" t="s">
        <v>1158</v>
      </c>
      <c r="C674" s="173" t="s">
        <v>1159</v>
      </c>
      <c r="D674" s="98" t="s">
        <v>1160</v>
      </c>
      <c r="E674" s="173">
        <v>70</v>
      </c>
      <c r="F674" s="173"/>
      <c r="G674" s="174"/>
      <c r="H674" s="173"/>
      <c r="I674" s="174"/>
      <c r="J674" s="174"/>
      <c r="K674" s="174"/>
      <c r="L674" s="173"/>
    </row>
    <row r="675" spans="1:12" s="17" customFormat="1">
      <c r="A675" s="173" t="s">
        <v>465</v>
      </c>
      <c r="B675" s="173" t="s">
        <v>1158</v>
      </c>
      <c r="C675" s="173" t="s">
        <v>1161</v>
      </c>
      <c r="D675" s="98" t="s">
        <v>1160</v>
      </c>
      <c r="E675" s="173">
        <v>160</v>
      </c>
      <c r="F675" s="173"/>
      <c r="G675" s="174"/>
      <c r="H675" s="173"/>
      <c r="I675" s="174"/>
      <c r="J675" s="174"/>
      <c r="K675" s="174"/>
      <c r="L675" s="173"/>
    </row>
    <row r="676" spans="1:12" s="17" customFormat="1" ht="29.25">
      <c r="A676" s="173" t="s">
        <v>466</v>
      </c>
      <c r="B676" s="173" t="s">
        <v>1158</v>
      </c>
      <c r="C676" s="173"/>
      <c r="D676" s="98" t="s">
        <v>1163</v>
      </c>
      <c r="E676" s="175">
        <v>10</v>
      </c>
      <c r="F676" s="173"/>
      <c r="G676" s="174"/>
      <c r="H676" s="173"/>
      <c r="I676" s="174"/>
      <c r="J676" s="174"/>
      <c r="K676" s="174"/>
      <c r="L676" s="173"/>
    </row>
    <row r="677" spans="1:12" s="17" customFormat="1" ht="43.5">
      <c r="A677" s="173" t="s">
        <v>467</v>
      </c>
      <c r="B677" s="173" t="s">
        <v>1167</v>
      </c>
      <c r="C677" s="173" t="s">
        <v>1168</v>
      </c>
      <c r="D677" s="98" t="s">
        <v>1169</v>
      </c>
      <c r="E677" s="173">
        <v>8</v>
      </c>
      <c r="F677" s="173"/>
      <c r="G677" s="174"/>
      <c r="H677" s="173"/>
      <c r="I677" s="174"/>
      <c r="J677" s="174"/>
      <c r="K677" s="174"/>
      <c r="L677" s="173"/>
    </row>
    <row r="678" spans="1:12" s="17" customFormat="1" ht="26.25">
      <c r="A678" s="173" t="s">
        <v>468</v>
      </c>
      <c r="B678" s="60" t="s">
        <v>335</v>
      </c>
      <c r="C678" s="60" t="s">
        <v>19</v>
      </c>
      <c r="D678" s="60" t="s">
        <v>336</v>
      </c>
      <c r="E678" s="71">
        <f>15*50</f>
        <v>750</v>
      </c>
      <c r="F678" s="71"/>
      <c r="G678" s="72"/>
      <c r="H678" s="73"/>
      <c r="I678" s="72"/>
      <c r="J678" s="72"/>
      <c r="K678" s="72"/>
      <c r="L678" s="71"/>
    </row>
    <row r="679" spans="1:12" s="17" customFormat="1" ht="26.25">
      <c r="A679" s="173" t="s">
        <v>469</v>
      </c>
      <c r="B679" s="60" t="s">
        <v>335</v>
      </c>
      <c r="C679" s="60" t="s">
        <v>337</v>
      </c>
      <c r="D679" s="60" t="s">
        <v>336</v>
      </c>
      <c r="E679" s="71">
        <f>31*50</f>
        <v>1550</v>
      </c>
      <c r="F679" s="71"/>
      <c r="G679" s="72"/>
      <c r="H679" s="73"/>
      <c r="I679" s="72"/>
      <c r="J679" s="72"/>
      <c r="K679" s="72"/>
      <c r="L679" s="71"/>
    </row>
    <row r="680" spans="1:12" s="17" customFormat="1" ht="57.75">
      <c r="A680" s="173" t="s">
        <v>470</v>
      </c>
      <c r="B680" s="173" t="s">
        <v>1170</v>
      </c>
      <c r="C680" s="98" t="s">
        <v>1171</v>
      </c>
      <c r="D680" s="98" t="s">
        <v>1172</v>
      </c>
      <c r="E680" s="173">
        <v>40</v>
      </c>
      <c r="F680" s="173"/>
      <c r="G680" s="174"/>
      <c r="H680" s="173"/>
      <c r="I680" s="174"/>
      <c r="J680" s="174"/>
      <c r="K680" s="174"/>
      <c r="L680" s="173"/>
    </row>
    <row r="681" spans="1:12" s="17" customFormat="1">
      <c r="A681" s="173" t="s">
        <v>471</v>
      </c>
      <c r="B681" s="173" t="s">
        <v>1173</v>
      </c>
      <c r="C681" s="173" t="s">
        <v>220</v>
      </c>
      <c r="D681" s="98" t="s">
        <v>123</v>
      </c>
      <c r="E681" s="173">
        <f>60*20</f>
        <v>1200</v>
      </c>
      <c r="F681" s="173"/>
      <c r="G681" s="174"/>
      <c r="H681" s="173"/>
      <c r="I681" s="174"/>
      <c r="J681" s="174"/>
      <c r="K681" s="174"/>
      <c r="L681" s="173"/>
    </row>
    <row r="682" spans="1:12" s="17" customFormat="1" ht="30">
      <c r="A682" s="173" t="s">
        <v>472</v>
      </c>
      <c r="B682" s="173" t="s">
        <v>1216</v>
      </c>
      <c r="C682" s="98" t="s">
        <v>1376</v>
      </c>
      <c r="D682" s="98" t="s">
        <v>1267</v>
      </c>
      <c r="E682" s="173">
        <v>70</v>
      </c>
      <c r="F682" s="173"/>
      <c r="G682" s="174"/>
      <c r="H682" s="173"/>
      <c r="I682" s="174"/>
      <c r="J682" s="174"/>
      <c r="K682" s="174"/>
      <c r="L682" s="173"/>
    </row>
    <row r="683" spans="1:12" s="17" customFormat="1">
      <c r="A683" s="173" t="s">
        <v>473</v>
      </c>
      <c r="B683" s="173" t="s">
        <v>1174</v>
      </c>
      <c r="C683" s="173" t="s">
        <v>399</v>
      </c>
      <c r="D683" s="98" t="s">
        <v>275</v>
      </c>
      <c r="E683" s="173">
        <v>1400</v>
      </c>
      <c r="F683" s="173"/>
      <c r="G683" s="174"/>
      <c r="H683" s="173"/>
      <c r="I683" s="174"/>
      <c r="J683" s="174"/>
      <c r="K683" s="174"/>
      <c r="L683" s="173"/>
    </row>
    <row r="684" spans="1:12" s="17" customFormat="1" ht="57.75">
      <c r="A684" s="173" t="s">
        <v>474</v>
      </c>
      <c r="B684" s="173" t="s">
        <v>165</v>
      </c>
      <c r="C684" s="173" t="s">
        <v>1175</v>
      </c>
      <c r="D684" s="98" t="s">
        <v>1176</v>
      </c>
      <c r="E684" s="173">
        <v>10</v>
      </c>
      <c r="F684" s="173"/>
      <c r="G684" s="174"/>
      <c r="H684" s="173"/>
      <c r="I684" s="174"/>
      <c r="J684" s="174"/>
      <c r="K684" s="174"/>
      <c r="L684" s="173"/>
    </row>
    <row r="685" spans="1:12" s="27" customFormat="1">
      <c r="A685" s="173" t="s">
        <v>475</v>
      </c>
      <c r="B685" s="173" t="s">
        <v>1177</v>
      </c>
      <c r="C685" s="173" t="s">
        <v>162</v>
      </c>
      <c r="D685" s="98" t="s">
        <v>857</v>
      </c>
      <c r="E685" s="173">
        <v>200</v>
      </c>
      <c r="F685" s="173"/>
      <c r="G685" s="174"/>
      <c r="H685" s="173"/>
      <c r="I685" s="174"/>
      <c r="J685" s="174"/>
      <c r="K685" s="174"/>
      <c r="L685" s="173"/>
    </row>
    <row r="686" spans="1:12" s="17" customFormat="1">
      <c r="A686" s="173" t="s">
        <v>476</v>
      </c>
      <c r="B686" s="173" t="s">
        <v>1178</v>
      </c>
      <c r="C686" s="173" t="s">
        <v>251</v>
      </c>
      <c r="D686" s="98" t="s">
        <v>288</v>
      </c>
      <c r="E686" s="173">
        <v>120</v>
      </c>
      <c r="F686" s="173"/>
      <c r="G686" s="174"/>
      <c r="H686" s="173"/>
      <c r="I686" s="174"/>
      <c r="J686" s="174"/>
      <c r="K686" s="174"/>
      <c r="L686" s="173"/>
    </row>
    <row r="687" spans="1:12" s="17" customFormat="1" ht="43.5">
      <c r="A687" s="173" t="s">
        <v>477</v>
      </c>
      <c r="B687" s="173" t="s">
        <v>1178</v>
      </c>
      <c r="C687" s="173" t="s">
        <v>562</v>
      </c>
      <c r="D687" s="98" t="s">
        <v>1179</v>
      </c>
      <c r="E687" s="173">
        <v>400</v>
      </c>
      <c r="F687" s="173"/>
      <c r="G687" s="174"/>
      <c r="H687" s="173"/>
      <c r="I687" s="174"/>
      <c r="J687" s="174"/>
      <c r="K687" s="174"/>
      <c r="L687" s="173"/>
    </row>
    <row r="688" spans="1:12" s="17" customFormat="1">
      <c r="A688" s="173" t="s">
        <v>478</v>
      </c>
      <c r="B688" s="173" t="s">
        <v>1180</v>
      </c>
      <c r="C688" s="173" t="s">
        <v>562</v>
      </c>
      <c r="D688" s="98" t="s">
        <v>275</v>
      </c>
      <c r="E688" s="173">
        <v>2520</v>
      </c>
      <c r="F688" s="173"/>
      <c r="G688" s="174"/>
      <c r="H688" s="173"/>
      <c r="I688" s="174"/>
      <c r="J688" s="174"/>
      <c r="K688" s="174"/>
      <c r="L688" s="173"/>
    </row>
    <row r="689" spans="1:12" s="17" customFormat="1">
      <c r="A689" s="173" t="s">
        <v>479</v>
      </c>
      <c r="B689" s="173" t="s">
        <v>1181</v>
      </c>
      <c r="C689" s="173" t="s">
        <v>1182</v>
      </c>
      <c r="D689" s="98" t="s">
        <v>1183</v>
      </c>
      <c r="E689" s="173">
        <v>240</v>
      </c>
      <c r="F689" s="173"/>
      <c r="G689" s="174"/>
      <c r="H689" s="173"/>
      <c r="I689" s="174"/>
      <c r="J689" s="174"/>
      <c r="K689" s="174"/>
      <c r="L689" s="173"/>
    </row>
    <row r="690" spans="1:12" s="17" customFormat="1">
      <c r="A690" s="173" t="s">
        <v>480</v>
      </c>
      <c r="B690" s="173" t="s">
        <v>1184</v>
      </c>
      <c r="C690" s="173" t="s">
        <v>251</v>
      </c>
      <c r="D690" s="98" t="s">
        <v>123</v>
      </c>
      <c r="E690" s="173">
        <v>425</v>
      </c>
      <c r="F690" s="173"/>
      <c r="G690" s="174"/>
      <c r="H690" s="173"/>
      <c r="I690" s="174"/>
      <c r="J690" s="174"/>
      <c r="K690" s="174"/>
      <c r="L690" s="173"/>
    </row>
    <row r="691" spans="1:12" s="17" customFormat="1">
      <c r="A691" s="173" t="s">
        <v>481</v>
      </c>
      <c r="B691" s="173" t="s">
        <v>1184</v>
      </c>
      <c r="C691" s="173" t="s">
        <v>118</v>
      </c>
      <c r="D691" s="98" t="s">
        <v>123</v>
      </c>
      <c r="E691" s="173">
        <v>1100</v>
      </c>
      <c r="F691" s="173"/>
      <c r="G691" s="174"/>
      <c r="H691" s="173"/>
      <c r="I691" s="174"/>
      <c r="J691" s="174"/>
      <c r="K691" s="174"/>
      <c r="L691" s="173"/>
    </row>
    <row r="692" spans="1:12" s="17" customFormat="1" ht="29.25">
      <c r="A692" s="173" t="s">
        <v>482</v>
      </c>
      <c r="B692" s="98" t="s">
        <v>1185</v>
      </c>
      <c r="C692" s="173" t="s">
        <v>1186</v>
      </c>
      <c r="D692" s="98" t="s">
        <v>123</v>
      </c>
      <c r="E692" s="173">
        <f>600*10</f>
        <v>6000</v>
      </c>
      <c r="F692" s="173"/>
      <c r="G692" s="174"/>
      <c r="H692" s="173"/>
      <c r="I692" s="174"/>
      <c r="J692" s="174"/>
      <c r="K692" s="174"/>
      <c r="L692" s="173"/>
    </row>
    <row r="693" spans="1:12" s="17" customFormat="1" ht="51.75">
      <c r="A693" s="173" t="s">
        <v>483</v>
      </c>
      <c r="B693" s="4" t="s">
        <v>1023</v>
      </c>
      <c r="C693" s="4" t="s">
        <v>400</v>
      </c>
      <c r="D693" s="4" t="s">
        <v>1024</v>
      </c>
      <c r="E693" s="4">
        <f>20*10</f>
        <v>200</v>
      </c>
      <c r="F693" s="4"/>
      <c r="G693" s="13"/>
      <c r="H693" s="4"/>
      <c r="I693" s="13"/>
      <c r="J693" s="13"/>
      <c r="K693" s="13"/>
      <c r="L693" s="4"/>
    </row>
    <row r="694" spans="1:12" s="17" customFormat="1" ht="57.75">
      <c r="A694" s="173" t="s">
        <v>1195</v>
      </c>
      <c r="B694" s="173" t="s">
        <v>1190</v>
      </c>
      <c r="C694" s="173" t="s">
        <v>236</v>
      </c>
      <c r="D694" s="98" t="s">
        <v>254</v>
      </c>
      <c r="E694" s="173">
        <v>20</v>
      </c>
      <c r="F694" s="173"/>
      <c r="G694" s="174"/>
      <c r="H694" s="173"/>
      <c r="I694" s="174"/>
      <c r="J694" s="174"/>
      <c r="K694" s="174"/>
      <c r="L694" s="173"/>
    </row>
    <row r="695" spans="1:12" s="17" customFormat="1">
      <c r="A695" s="173" t="s">
        <v>1197</v>
      </c>
      <c r="B695" s="173" t="s">
        <v>1191</v>
      </c>
      <c r="C695" s="173" t="s">
        <v>69</v>
      </c>
      <c r="D695" s="98" t="s">
        <v>123</v>
      </c>
      <c r="E695" s="173">
        <f>130*20</f>
        <v>2600</v>
      </c>
      <c r="F695" s="173"/>
      <c r="G695" s="174"/>
      <c r="H695" s="173"/>
      <c r="I695" s="174"/>
      <c r="J695" s="174"/>
      <c r="K695" s="174"/>
      <c r="L695" s="173"/>
    </row>
    <row r="696" spans="1:12" s="17" customFormat="1" ht="51.75">
      <c r="A696" s="173" t="s">
        <v>484</v>
      </c>
      <c r="B696" s="4" t="s">
        <v>997</v>
      </c>
      <c r="C696" s="4" t="s">
        <v>998</v>
      </c>
      <c r="D696" s="4" t="s">
        <v>999</v>
      </c>
      <c r="E696" s="4">
        <f>34*5</f>
        <v>170</v>
      </c>
      <c r="F696" s="4"/>
      <c r="G696" s="13"/>
      <c r="H696" s="4"/>
      <c r="I696" s="13"/>
      <c r="J696" s="13"/>
      <c r="K696" s="13"/>
      <c r="L696" s="4"/>
    </row>
    <row r="697" spans="1:12" s="17" customFormat="1">
      <c r="A697" s="173" t="s">
        <v>485</v>
      </c>
      <c r="B697" s="173" t="s">
        <v>1192</v>
      </c>
      <c r="C697" s="182">
        <v>0.05</v>
      </c>
      <c r="D697" s="98" t="s">
        <v>1193</v>
      </c>
      <c r="E697" s="173">
        <v>2</v>
      </c>
      <c r="F697" s="173"/>
      <c r="G697" s="174"/>
      <c r="H697" s="173"/>
      <c r="I697" s="174"/>
      <c r="J697" s="174"/>
      <c r="K697" s="174"/>
      <c r="L697" s="173"/>
    </row>
    <row r="698" spans="1:12" s="17" customFormat="1">
      <c r="A698" s="173" t="s">
        <v>486</v>
      </c>
      <c r="B698" s="173" t="s">
        <v>1192</v>
      </c>
      <c r="C698" s="182" t="s">
        <v>932</v>
      </c>
      <c r="D698" s="98" t="s">
        <v>1194</v>
      </c>
      <c r="E698" s="173">
        <v>2</v>
      </c>
      <c r="F698" s="173"/>
      <c r="G698" s="174"/>
      <c r="H698" s="173"/>
      <c r="I698" s="174"/>
      <c r="J698" s="174"/>
      <c r="K698" s="174"/>
      <c r="L698" s="173"/>
    </row>
    <row r="699" spans="1:12" s="17" customFormat="1">
      <c r="A699" s="173" t="s">
        <v>487</v>
      </c>
      <c r="B699" s="173" t="s">
        <v>1196</v>
      </c>
      <c r="C699" s="173" t="s">
        <v>107</v>
      </c>
      <c r="D699" s="98" t="s">
        <v>123</v>
      </c>
      <c r="E699" s="173">
        <f>15*20</f>
        <v>300</v>
      </c>
      <c r="F699" s="173"/>
      <c r="G699" s="174"/>
      <c r="H699" s="173"/>
      <c r="I699" s="174"/>
      <c r="J699" s="174"/>
      <c r="K699" s="174"/>
      <c r="L699" s="173"/>
    </row>
    <row r="700" spans="1:12" s="17" customFormat="1" ht="90">
      <c r="A700" s="173" t="s">
        <v>488</v>
      </c>
      <c r="B700" s="4" t="s">
        <v>1000</v>
      </c>
      <c r="C700" s="4"/>
      <c r="D700" s="4" t="s">
        <v>1001</v>
      </c>
      <c r="E700" s="23">
        <v>10</v>
      </c>
      <c r="F700" s="23"/>
      <c r="G700" s="24"/>
      <c r="H700" s="23"/>
      <c r="I700" s="24"/>
      <c r="J700" s="24"/>
      <c r="K700" s="24"/>
      <c r="L700" s="23"/>
    </row>
    <row r="701" spans="1:12" s="17" customFormat="1">
      <c r="A701" s="173" t="s">
        <v>489</v>
      </c>
      <c r="B701" s="173" t="s">
        <v>1199</v>
      </c>
      <c r="C701" s="173" t="s">
        <v>1049</v>
      </c>
      <c r="D701" s="173" t="s">
        <v>123</v>
      </c>
      <c r="E701" s="173">
        <v>2700</v>
      </c>
      <c r="F701" s="173"/>
      <c r="G701" s="174"/>
      <c r="H701" s="173"/>
      <c r="I701" s="174"/>
      <c r="J701" s="174"/>
      <c r="K701" s="174"/>
      <c r="L701" s="173"/>
    </row>
    <row r="702" spans="1:12" s="17" customFormat="1">
      <c r="A702" s="173" t="s">
        <v>1203</v>
      </c>
      <c r="B702" s="173" t="s">
        <v>1199</v>
      </c>
      <c r="C702" s="173" t="s">
        <v>1085</v>
      </c>
      <c r="D702" s="173" t="s">
        <v>123</v>
      </c>
      <c r="E702" s="173">
        <f>690</f>
        <v>690</v>
      </c>
      <c r="F702" s="173"/>
      <c r="G702" s="174"/>
      <c r="H702" s="173"/>
      <c r="I702" s="174"/>
      <c r="J702" s="174"/>
      <c r="K702" s="174"/>
      <c r="L702" s="173"/>
    </row>
    <row r="703" spans="1:12" s="17" customFormat="1" ht="39">
      <c r="A703" s="173" t="s">
        <v>490</v>
      </c>
      <c r="B703" s="4" t="s">
        <v>1004</v>
      </c>
      <c r="C703" s="4" t="s">
        <v>191</v>
      </c>
      <c r="D703" s="4" t="s">
        <v>1005</v>
      </c>
      <c r="E703" s="4">
        <v>600</v>
      </c>
      <c r="F703" s="4"/>
      <c r="G703" s="13"/>
      <c r="H703" s="4"/>
      <c r="I703" s="13"/>
      <c r="J703" s="13"/>
      <c r="K703" s="13"/>
      <c r="L703" s="4"/>
    </row>
    <row r="704" spans="1:12" s="17" customFormat="1" ht="29.25">
      <c r="A704" s="173" t="s">
        <v>491</v>
      </c>
      <c r="B704" s="173" t="s">
        <v>1200</v>
      </c>
      <c r="C704" s="173" t="s">
        <v>26</v>
      </c>
      <c r="D704" s="98" t="s">
        <v>1201</v>
      </c>
      <c r="E704" s="173">
        <v>3</v>
      </c>
      <c r="F704" s="173"/>
      <c r="G704" s="174"/>
      <c r="H704" s="173"/>
      <c r="I704" s="174"/>
      <c r="J704" s="174"/>
      <c r="K704" s="174"/>
      <c r="L704" s="173"/>
    </row>
    <row r="705" spans="1:12" s="17" customFormat="1">
      <c r="A705" s="173" t="s">
        <v>492</v>
      </c>
      <c r="B705" s="173" t="s">
        <v>1202</v>
      </c>
      <c r="C705" s="173" t="s">
        <v>167</v>
      </c>
      <c r="D705" s="183" t="s">
        <v>123</v>
      </c>
      <c r="E705" s="173">
        <f>100*30</f>
        <v>3000</v>
      </c>
      <c r="F705" s="173"/>
      <c r="G705" s="174"/>
      <c r="H705" s="173"/>
      <c r="I705" s="174"/>
      <c r="J705" s="174"/>
      <c r="K705" s="174"/>
      <c r="L705" s="173"/>
    </row>
    <row r="706" spans="1:12" s="17" customFormat="1">
      <c r="A706" s="173" t="s">
        <v>493</v>
      </c>
      <c r="B706" s="173" t="s">
        <v>1202</v>
      </c>
      <c r="C706" s="173" t="s">
        <v>204</v>
      </c>
      <c r="D706" s="183" t="s">
        <v>123</v>
      </c>
      <c r="E706" s="173">
        <v>300</v>
      </c>
      <c r="F706" s="173"/>
      <c r="G706" s="174"/>
      <c r="H706" s="173"/>
      <c r="I706" s="174"/>
      <c r="J706" s="174"/>
      <c r="K706" s="174"/>
      <c r="L706" s="173"/>
    </row>
    <row r="707" spans="1:12" s="17" customFormat="1" ht="57.75">
      <c r="A707" s="173" t="s">
        <v>494</v>
      </c>
      <c r="B707" s="173" t="s">
        <v>1207</v>
      </c>
      <c r="C707" s="173" t="s">
        <v>403</v>
      </c>
      <c r="D707" s="98" t="s">
        <v>1266</v>
      </c>
      <c r="E707" s="173">
        <f>15*5</f>
        <v>75</v>
      </c>
      <c r="F707" s="173"/>
      <c r="G707" s="174"/>
      <c r="H707" s="173"/>
      <c r="I707" s="174"/>
      <c r="J707" s="174"/>
      <c r="K707" s="174"/>
      <c r="L707" s="173"/>
    </row>
    <row r="708" spans="1:12" s="17" customFormat="1" ht="43.5">
      <c r="A708" s="173" t="s">
        <v>495</v>
      </c>
      <c r="B708" s="173" t="s">
        <v>1207</v>
      </c>
      <c r="C708" s="173" t="s">
        <v>77</v>
      </c>
      <c r="D708" s="98" t="s">
        <v>1208</v>
      </c>
      <c r="E708" s="173">
        <v>20</v>
      </c>
      <c r="F708" s="173"/>
      <c r="G708" s="174"/>
      <c r="H708" s="173"/>
      <c r="I708" s="174"/>
      <c r="J708" s="174"/>
      <c r="K708" s="174"/>
      <c r="L708" s="173"/>
    </row>
    <row r="709" spans="1:12" s="17" customFormat="1" ht="72">
      <c r="A709" s="173" t="s">
        <v>496</v>
      </c>
      <c r="B709" s="173" t="s">
        <v>1209</v>
      </c>
      <c r="C709" s="173" t="s">
        <v>1210</v>
      </c>
      <c r="D709" s="98" t="s">
        <v>1211</v>
      </c>
      <c r="E709" s="173">
        <f>80*30</f>
        <v>2400</v>
      </c>
      <c r="F709" s="173"/>
      <c r="G709" s="174"/>
      <c r="H709" s="173"/>
      <c r="I709" s="174"/>
      <c r="J709" s="174"/>
      <c r="K709" s="174"/>
      <c r="L709" s="173"/>
    </row>
    <row r="710" spans="1:12" s="17" customFormat="1" ht="59.25">
      <c r="A710" s="173" t="s">
        <v>1214</v>
      </c>
      <c r="B710" s="173" t="s">
        <v>1212</v>
      </c>
      <c r="C710" s="173" t="s">
        <v>142</v>
      </c>
      <c r="D710" s="98" t="s">
        <v>1377</v>
      </c>
      <c r="E710" s="173">
        <v>3000</v>
      </c>
      <c r="F710" s="173"/>
      <c r="G710" s="174"/>
      <c r="H710" s="173"/>
      <c r="I710" s="174"/>
      <c r="J710" s="174"/>
      <c r="K710" s="174"/>
      <c r="L710" s="173"/>
    </row>
    <row r="711" spans="1:12" s="17" customFormat="1">
      <c r="A711" s="173" t="s">
        <v>497</v>
      </c>
      <c r="B711" s="176" t="s">
        <v>1213</v>
      </c>
      <c r="C711" s="176" t="s">
        <v>204</v>
      </c>
      <c r="D711" s="184" t="s">
        <v>119</v>
      </c>
      <c r="E711" s="185">
        <v>300</v>
      </c>
      <c r="F711" s="173"/>
      <c r="G711" s="174"/>
      <c r="H711" s="173"/>
      <c r="I711" s="174"/>
      <c r="J711" s="174"/>
      <c r="K711" s="174"/>
      <c r="L711" s="173"/>
    </row>
    <row r="712" spans="1:12" s="17" customFormat="1">
      <c r="A712" s="173" t="s">
        <v>498</v>
      </c>
      <c r="B712" s="173" t="s">
        <v>1213</v>
      </c>
      <c r="C712" s="173" t="s">
        <v>251</v>
      </c>
      <c r="D712" s="98" t="s">
        <v>119</v>
      </c>
      <c r="E712" s="173">
        <v>900</v>
      </c>
      <c r="F712" s="173"/>
      <c r="G712" s="174"/>
      <c r="H712" s="173"/>
      <c r="I712" s="174"/>
      <c r="J712" s="174"/>
      <c r="K712" s="174"/>
      <c r="L712" s="173"/>
    </row>
    <row r="713" spans="1:12" s="17" customFormat="1" ht="43.5">
      <c r="A713" s="173" t="s">
        <v>499</v>
      </c>
      <c r="B713" s="173" t="s">
        <v>1215</v>
      </c>
      <c r="C713" s="173" t="s">
        <v>742</v>
      </c>
      <c r="D713" s="98" t="s">
        <v>637</v>
      </c>
      <c r="E713" s="173">
        <f>1800*5</f>
        <v>9000</v>
      </c>
      <c r="F713" s="173"/>
      <c r="G713" s="174"/>
      <c r="H713" s="173"/>
      <c r="I713" s="174"/>
      <c r="J713" s="174"/>
      <c r="K713" s="174"/>
      <c r="L713" s="173"/>
    </row>
    <row r="714" spans="1:12" s="17" customFormat="1" ht="29.25">
      <c r="A714" s="173" t="s">
        <v>500</v>
      </c>
      <c r="B714" s="173" t="s">
        <v>156</v>
      </c>
      <c r="C714" s="173" t="s">
        <v>1187</v>
      </c>
      <c r="D714" s="98" t="s">
        <v>1188</v>
      </c>
      <c r="E714" s="173">
        <v>40</v>
      </c>
      <c r="F714" s="173"/>
      <c r="G714" s="174"/>
      <c r="H714" s="173"/>
      <c r="I714" s="174"/>
      <c r="J714" s="174"/>
      <c r="K714" s="174"/>
      <c r="L714" s="173"/>
    </row>
    <row r="715" spans="1:12" s="17" customFormat="1" ht="42.75" customHeight="1">
      <c r="A715" s="173" t="s">
        <v>501</v>
      </c>
      <c r="B715" s="173" t="s">
        <v>1246</v>
      </c>
      <c r="C715" s="173" t="s">
        <v>1247</v>
      </c>
      <c r="D715" s="98" t="s">
        <v>1248</v>
      </c>
      <c r="E715" s="173">
        <v>4</v>
      </c>
      <c r="F715" s="173"/>
      <c r="G715" s="174"/>
      <c r="H715" s="173"/>
      <c r="I715" s="174"/>
      <c r="J715" s="174"/>
      <c r="K715" s="174"/>
      <c r="L715" s="173"/>
    </row>
    <row r="716" spans="1:12" s="17" customFormat="1" hidden="1">
      <c r="A716" s="173" t="s">
        <v>502</v>
      </c>
      <c r="B716" s="173" t="s">
        <v>1164</v>
      </c>
      <c r="C716" s="173" t="s">
        <v>1165</v>
      </c>
      <c r="D716" s="98" t="s">
        <v>1166</v>
      </c>
      <c r="E716" s="173">
        <v>14</v>
      </c>
      <c r="F716" s="173"/>
      <c r="G716" s="174"/>
      <c r="H716" s="173"/>
      <c r="I716" s="174"/>
      <c r="J716" s="174"/>
      <c r="K716" s="174"/>
      <c r="L716" s="173"/>
    </row>
    <row r="717" spans="1:12" s="17" customFormat="1">
      <c r="A717" s="173" t="s">
        <v>503</v>
      </c>
      <c r="B717" s="4" t="s">
        <v>1025</v>
      </c>
      <c r="C717" s="4" t="s">
        <v>204</v>
      </c>
      <c r="D717" s="4" t="s">
        <v>123</v>
      </c>
      <c r="E717" s="4">
        <f>28*5</f>
        <v>140</v>
      </c>
      <c r="F717" s="4"/>
      <c r="G717" s="13"/>
      <c r="H717" s="4"/>
      <c r="I717" s="13"/>
      <c r="J717" s="13"/>
      <c r="K717" s="13"/>
      <c r="L717" s="4"/>
    </row>
    <row r="718" spans="1:12" s="17" customFormat="1" ht="43.5">
      <c r="A718" s="173" t="s">
        <v>504</v>
      </c>
      <c r="B718" s="98" t="s">
        <v>1271</v>
      </c>
      <c r="C718" s="173" t="s">
        <v>1272</v>
      </c>
      <c r="D718" s="98" t="s">
        <v>1273</v>
      </c>
      <c r="E718" s="173">
        <v>40</v>
      </c>
      <c r="F718" s="173"/>
      <c r="G718" s="174"/>
      <c r="H718" s="173"/>
      <c r="I718" s="174"/>
      <c r="J718" s="174"/>
      <c r="K718" s="174"/>
      <c r="L718" s="173"/>
    </row>
    <row r="719" spans="1:12" s="17" customFormat="1" ht="29.25">
      <c r="A719" s="173" t="s">
        <v>505</v>
      </c>
      <c r="B719" s="98" t="s">
        <v>1259</v>
      </c>
      <c r="C719" s="173" t="s">
        <v>1260</v>
      </c>
      <c r="D719" s="98" t="s">
        <v>1261</v>
      </c>
      <c r="E719" s="173">
        <v>2</v>
      </c>
      <c r="F719" s="173"/>
      <c r="G719" s="174"/>
      <c r="H719" s="173"/>
      <c r="I719" s="174"/>
      <c r="J719" s="174"/>
      <c r="K719" s="174"/>
      <c r="L719" s="173"/>
    </row>
    <row r="720" spans="1:12" s="17" customFormat="1">
      <c r="A720" s="173" t="s">
        <v>506</v>
      </c>
      <c r="B720" s="173" t="s">
        <v>1189</v>
      </c>
      <c r="C720" s="173" t="s">
        <v>22</v>
      </c>
      <c r="D720" s="98" t="s">
        <v>690</v>
      </c>
      <c r="E720" s="173">
        <f>250*10</f>
        <v>2500</v>
      </c>
      <c r="F720" s="173"/>
      <c r="G720" s="174"/>
      <c r="H720" s="173"/>
      <c r="I720" s="174"/>
      <c r="J720" s="174"/>
      <c r="K720" s="174"/>
      <c r="L720" s="173"/>
    </row>
    <row r="721" spans="1:12" s="17" customFormat="1" ht="43.5">
      <c r="A721" s="173" t="s">
        <v>507</v>
      </c>
      <c r="B721" s="173" t="s">
        <v>1239</v>
      </c>
      <c r="C721" s="173" t="s">
        <v>1240</v>
      </c>
      <c r="D721" s="98" t="s">
        <v>1241</v>
      </c>
      <c r="E721" s="173">
        <v>25</v>
      </c>
      <c r="F721" s="173"/>
      <c r="G721" s="174"/>
      <c r="H721" s="173"/>
      <c r="I721" s="174"/>
      <c r="J721" s="174"/>
      <c r="K721" s="174"/>
      <c r="L721" s="173"/>
    </row>
    <row r="722" spans="1:12" s="17" customFormat="1" ht="51.75">
      <c r="A722" s="173" t="s">
        <v>508</v>
      </c>
      <c r="B722" s="34" t="s">
        <v>976</v>
      </c>
      <c r="C722" s="68" t="s">
        <v>977</v>
      </c>
      <c r="D722" s="4" t="s">
        <v>978</v>
      </c>
      <c r="E722" s="68">
        <v>140</v>
      </c>
      <c r="F722" s="68"/>
      <c r="G722" s="70"/>
      <c r="H722" s="68"/>
      <c r="I722" s="70"/>
      <c r="J722" s="70"/>
      <c r="K722" s="70"/>
      <c r="L722" s="68"/>
    </row>
    <row r="723" spans="1:12" s="17" customFormat="1" ht="43.5">
      <c r="A723" s="173" t="s">
        <v>509</v>
      </c>
      <c r="B723" s="173" t="s">
        <v>1234</v>
      </c>
      <c r="C723" s="173" t="s">
        <v>1235</v>
      </c>
      <c r="D723" s="98" t="s">
        <v>1236</v>
      </c>
      <c r="E723" s="173">
        <v>30</v>
      </c>
      <c r="F723" s="173"/>
      <c r="G723" s="174"/>
      <c r="H723" s="173"/>
      <c r="I723" s="174"/>
      <c r="J723" s="174"/>
      <c r="K723" s="174"/>
      <c r="L723" s="173"/>
    </row>
    <row r="724" spans="1:12" s="17" customFormat="1">
      <c r="A724" s="173" t="s">
        <v>510</v>
      </c>
      <c r="B724" s="4" t="s">
        <v>1030</v>
      </c>
      <c r="C724" s="4" t="s">
        <v>220</v>
      </c>
      <c r="D724" s="4" t="s">
        <v>288</v>
      </c>
      <c r="E724" s="23">
        <f>20*100</f>
        <v>2000</v>
      </c>
      <c r="F724" s="23"/>
      <c r="G724" s="24"/>
      <c r="H724" s="23"/>
      <c r="I724" s="24"/>
      <c r="J724" s="24"/>
      <c r="K724" s="24"/>
      <c r="L724" s="23"/>
    </row>
    <row r="725" spans="1:12" s="17" customFormat="1">
      <c r="A725" s="173" t="s">
        <v>511</v>
      </c>
      <c r="B725" s="173" t="s">
        <v>1243</v>
      </c>
      <c r="C725" s="173" t="s">
        <v>1010</v>
      </c>
      <c r="D725" s="98" t="s">
        <v>288</v>
      </c>
      <c r="E725" s="173">
        <f>5*28</f>
        <v>140</v>
      </c>
      <c r="F725" s="173"/>
      <c r="G725" s="174"/>
      <c r="H725" s="173"/>
      <c r="I725" s="174"/>
      <c r="J725" s="174"/>
      <c r="K725" s="174"/>
      <c r="L725" s="173"/>
    </row>
    <row r="726" spans="1:12" s="17" customFormat="1">
      <c r="A726" s="173" t="s">
        <v>512</v>
      </c>
      <c r="B726" s="173" t="s">
        <v>1242</v>
      </c>
      <c r="C726" s="173" t="s">
        <v>220</v>
      </c>
      <c r="D726" s="98" t="s">
        <v>299</v>
      </c>
      <c r="E726" s="173">
        <v>1290</v>
      </c>
      <c r="F726" s="173"/>
      <c r="G726" s="174"/>
      <c r="H726" s="173"/>
      <c r="I726" s="174"/>
      <c r="J726" s="174"/>
      <c r="K726" s="174"/>
      <c r="L726" s="173"/>
    </row>
    <row r="727" spans="1:12" s="17" customFormat="1">
      <c r="A727" s="173" t="s">
        <v>513</v>
      </c>
      <c r="B727" s="173" t="s">
        <v>1242</v>
      </c>
      <c r="C727" s="173" t="s">
        <v>118</v>
      </c>
      <c r="D727" s="98" t="s">
        <v>123</v>
      </c>
      <c r="E727" s="173">
        <v>1140</v>
      </c>
      <c r="F727" s="173"/>
      <c r="G727" s="174"/>
      <c r="H727" s="173"/>
      <c r="I727" s="174"/>
      <c r="J727" s="174"/>
      <c r="K727" s="174"/>
      <c r="L727" s="173"/>
    </row>
    <row r="728" spans="1:12" s="17" customFormat="1">
      <c r="A728" s="173" t="s">
        <v>514</v>
      </c>
      <c r="B728" s="173" t="s">
        <v>227</v>
      </c>
      <c r="C728" s="173" t="s">
        <v>142</v>
      </c>
      <c r="D728" s="98" t="s">
        <v>288</v>
      </c>
      <c r="E728" s="173">
        <f>170*10</f>
        <v>1700</v>
      </c>
      <c r="F728" s="173"/>
      <c r="G728" s="174"/>
      <c r="H728" s="173"/>
      <c r="I728" s="174"/>
      <c r="J728" s="174"/>
      <c r="K728" s="174"/>
      <c r="L728" s="173"/>
    </row>
    <row r="729" spans="1:12" s="17" customFormat="1">
      <c r="A729" s="173" t="s">
        <v>515</v>
      </c>
      <c r="B729" s="4" t="s">
        <v>1006</v>
      </c>
      <c r="C729" s="4" t="s">
        <v>403</v>
      </c>
      <c r="D729" s="4" t="s">
        <v>123</v>
      </c>
      <c r="E729" s="23">
        <f>5*30</f>
        <v>150</v>
      </c>
      <c r="F729" s="23"/>
      <c r="G729" s="24"/>
      <c r="H729" s="23"/>
      <c r="I729" s="24"/>
      <c r="J729" s="24"/>
      <c r="K729" s="24"/>
      <c r="L729" s="23"/>
    </row>
    <row r="730" spans="1:12" s="17" customFormat="1">
      <c r="A730" s="173" t="s">
        <v>516</v>
      </c>
      <c r="B730" s="4" t="s">
        <v>1015</v>
      </c>
      <c r="C730" s="4" t="s">
        <v>1016</v>
      </c>
      <c r="D730" s="4" t="s">
        <v>288</v>
      </c>
      <c r="E730" s="23">
        <f>3*28</f>
        <v>84</v>
      </c>
      <c r="F730" s="23"/>
      <c r="G730" s="24"/>
      <c r="H730" s="23"/>
      <c r="I730" s="24"/>
      <c r="J730" s="24"/>
      <c r="K730" s="24"/>
      <c r="L730" s="23"/>
    </row>
    <row r="731" spans="1:12" s="17" customFormat="1">
      <c r="A731" s="173" t="s">
        <v>517</v>
      </c>
      <c r="B731" s="4" t="s">
        <v>1015</v>
      </c>
      <c r="C731" s="4" t="s">
        <v>1017</v>
      </c>
      <c r="D731" s="4" t="s">
        <v>288</v>
      </c>
      <c r="E731" s="23">
        <f>3*28</f>
        <v>84</v>
      </c>
      <c r="F731" s="23"/>
      <c r="G731" s="24"/>
      <c r="H731" s="23"/>
      <c r="I731" s="24"/>
      <c r="J731" s="24"/>
      <c r="K731" s="24"/>
      <c r="L731" s="23"/>
    </row>
    <row r="732" spans="1:12" s="17" customFormat="1" ht="26.25">
      <c r="A732" s="173" t="s">
        <v>518</v>
      </c>
      <c r="B732" s="4" t="s">
        <v>1002</v>
      </c>
      <c r="C732" s="4" t="s">
        <v>786</v>
      </c>
      <c r="D732" s="4" t="s">
        <v>1003</v>
      </c>
      <c r="E732" s="23">
        <v>4</v>
      </c>
      <c r="F732" s="23"/>
      <c r="G732" s="24"/>
      <c r="H732" s="23"/>
      <c r="I732" s="24"/>
      <c r="J732" s="24"/>
      <c r="K732" s="24"/>
      <c r="L732" s="23"/>
    </row>
    <row r="733" spans="1:12" s="17" customFormat="1" ht="29.25">
      <c r="A733" s="173" t="s">
        <v>519</v>
      </c>
      <c r="B733" s="173" t="s">
        <v>1073</v>
      </c>
      <c r="C733" s="173" t="s">
        <v>1074</v>
      </c>
      <c r="D733" s="98" t="s">
        <v>1075</v>
      </c>
      <c r="E733" s="173">
        <v>4</v>
      </c>
      <c r="F733" s="173"/>
      <c r="G733" s="174"/>
      <c r="H733" s="173"/>
      <c r="I733" s="174"/>
      <c r="J733" s="174"/>
      <c r="K733" s="174"/>
      <c r="L733" s="173"/>
    </row>
    <row r="734" spans="1:12" s="17" customFormat="1">
      <c r="A734" s="173" t="s">
        <v>520</v>
      </c>
      <c r="B734" s="98" t="s">
        <v>734</v>
      </c>
      <c r="C734" s="173" t="s">
        <v>195</v>
      </c>
      <c r="D734" s="98" t="s">
        <v>123</v>
      </c>
      <c r="E734" s="173">
        <v>3300</v>
      </c>
      <c r="F734" s="173"/>
      <c r="G734" s="174"/>
      <c r="H734" s="173"/>
      <c r="I734" s="174"/>
      <c r="J734" s="174"/>
      <c r="K734" s="174"/>
      <c r="L734" s="173"/>
    </row>
    <row r="735" spans="1:12" s="17" customFormat="1" ht="114">
      <c r="A735" s="173" t="s">
        <v>521</v>
      </c>
      <c r="B735" s="178" t="s">
        <v>1102</v>
      </c>
      <c r="C735" s="178" t="s">
        <v>1103</v>
      </c>
      <c r="D735" s="178" t="s">
        <v>1104</v>
      </c>
      <c r="E735" s="173">
        <v>80</v>
      </c>
      <c r="F735" s="173"/>
      <c r="G735" s="174"/>
      <c r="H735" s="173"/>
      <c r="I735" s="174"/>
      <c r="J735" s="174"/>
      <c r="K735" s="174"/>
      <c r="L735" s="173"/>
    </row>
    <row r="736" spans="1:12" s="17" customFormat="1" ht="29.25">
      <c r="A736" s="173" t="s">
        <v>522</v>
      </c>
      <c r="B736" s="98" t="s">
        <v>1275</v>
      </c>
      <c r="C736" s="173" t="s">
        <v>944</v>
      </c>
      <c r="D736" s="98" t="s">
        <v>1276</v>
      </c>
      <c r="E736" s="173">
        <v>300</v>
      </c>
      <c r="F736" s="173"/>
      <c r="G736" s="174"/>
      <c r="H736" s="173"/>
      <c r="I736" s="174"/>
      <c r="J736" s="174"/>
      <c r="K736" s="174"/>
      <c r="L736" s="173"/>
    </row>
    <row r="737" spans="1:12" s="17" customFormat="1" ht="29.25">
      <c r="A737" s="173" t="s">
        <v>523</v>
      </c>
      <c r="B737" s="98" t="s">
        <v>1275</v>
      </c>
      <c r="C737" s="173" t="s">
        <v>1277</v>
      </c>
      <c r="D737" s="98" t="s">
        <v>1276</v>
      </c>
      <c r="E737" s="173">
        <v>180</v>
      </c>
      <c r="F737" s="173"/>
      <c r="G737" s="174"/>
      <c r="H737" s="173"/>
      <c r="I737" s="174"/>
      <c r="J737" s="174"/>
      <c r="K737" s="174"/>
      <c r="L737" s="173"/>
    </row>
    <row r="738" spans="1:12" s="17" customFormat="1" ht="29.25">
      <c r="A738" s="173" t="s">
        <v>524</v>
      </c>
      <c r="B738" s="173" t="s">
        <v>1244</v>
      </c>
      <c r="C738" s="173" t="s">
        <v>236</v>
      </c>
      <c r="D738" s="98" t="s">
        <v>1245</v>
      </c>
      <c r="E738" s="173">
        <v>50</v>
      </c>
      <c r="F738" s="173"/>
      <c r="G738" s="174"/>
      <c r="H738" s="173"/>
      <c r="I738" s="174"/>
      <c r="J738" s="174"/>
      <c r="K738" s="174"/>
      <c r="L738" s="173"/>
    </row>
    <row r="739" spans="1:12" s="17" customFormat="1">
      <c r="A739" s="173" t="s">
        <v>525</v>
      </c>
      <c r="B739" s="60" t="s">
        <v>994</v>
      </c>
      <c r="C739" s="60" t="s">
        <v>995</v>
      </c>
      <c r="D739" s="60" t="s">
        <v>996</v>
      </c>
      <c r="E739" s="71">
        <v>12</v>
      </c>
      <c r="F739" s="71"/>
      <c r="G739" s="72"/>
      <c r="H739" s="73"/>
      <c r="I739" s="72"/>
      <c r="J739" s="72"/>
      <c r="K739" s="72"/>
      <c r="L739" s="71"/>
    </row>
    <row r="740" spans="1:12" s="17" customFormat="1">
      <c r="A740" s="173" t="s">
        <v>526</v>
      </c>
      <c r="B740" s="60" t="s">
        <v>994</v>
      </c>
      <c r="C740" s="60" t="s">
        <v>161</v>
      </c>
      <c r="D740" s="60" t="s">
        <v>123</v>
      </c>
      <c r="E740" s="71">
        <f>100*50</f>
        <v>5000</v>
      </c>
      <c r="F740" s="71"/>
      <c r="G740" s="72"/>
      <c r="H740" s="73"/>
      <c r="I740" s="72"/>
      <c r="J740" s="72"/>
      <c r="K740" s="72"/>
      <c r="L740" s="71"/>
    </row>
    <row r="741" spans="1:12" s="17" customFormat="1" ht="29.25">
      <c r="A741" s="173" t="s">
        <v>527</v>
      </c>
      <c r="B741" s="173" t="s">
        <v>1217</v>
      </c>
      <c r="C741" s="98" t="s">
        <v>1218</v>
      </c>
      <c r="D741" s="98" t="s">
        <v>1219</v>
      </c>
      <c r="E741" s="173">
        <v>16</v>
      </c>
      <c r="F741" s="173"/>
      <c r="G741" s="174"/>
      <c r="H741" s="173"/>
      <c r="I741" s="174"/>
      <c r="J741" s="174"/>
      <c r="K741" s="174"/>
      <c r="L741" s="173"/>
    </row>
    <row r="742" spans="1:12" s="17" customFormat="1" ht="29.25">
      <c r="A742" s="173" t="s">
        <v>528</v>
      </c>
      <c r="B742" s="173" t="s">
        <v>1237</v>
      </c>
      <c r="C742" s="173" t="s">
        <v>190</v>
      </c>
      <c r="D742" s="98" t="s">
        <v>1238</v>
      </c>
      <c r="E742" s="173">
        <v>800</v>
      </c>
      <c r="F742" s="173"/>
      <c r="G742" s="174"/>
      <c r="H742" s="173"/>
      <c r="I742" s="174"/>
      <c r="J742" s="174"/>
      <c r="K742" s="174"/>
      <c r="L742" s="173"/>
    </row>
    <row r="743" spans="1:12" s="17" customFormat="1" ht="29.25">
      <c r="A743" s="173" t="s">
        <v>529</v>
      </c>
      <c r="B743" s="173" t="s">
        <v>172</v>
      </c>
      <c r="C743" s="173" t="s">
        <v>1229</v>
      </c>
      <c r="D743" s="98" t="s">
        <v>1230</v>
      </c>
      <c r="E743" s="173">
        <f>15*10</f>
        <v>150</v>
      </c>
      <c r="F743" s="173"/>
      <c r="G743" s="174"/>
      <c r="H743" s="173"/>
      <c r="I743" s="174"/>
      <c r="J743" s="174"/>
      <c r="K743" s="174"/>
      <c r="L743" s="173"/>
    </row>
    <row r="744" spans="1:12" s="17" customFormat="1">
      <c r="A744" s="173" t="s">
        <v>530</v>
      </c>
      <c r="B744" s="173" t="s">
        <v>172</v>
      </c>
      <c r="C744" s="173" t="s">
        <v>1231</v>
      </c>
      <c r="D744" s="98" t="s">
        <v>563</v>
      </c>
      <c r="E744" s="173">
        <v>576</v>
      </c>
      <c r="F744" s="173"/>
      <c r="G744" s="174"/>
      <c r="H744" s="173"/>
      <c r="I744" s="174"/>
      <c r="J744" s="174"/>
      <c r="K744" s="174"/>
      <c r="L744" s="173"/>
    </row>
    <row r="745" spans="1:12" s="17" customFormat="1" ht="39">
      <c r="A745" s="173" t="s">
        <v>531</v>
      </c>
      <c r="B745" s="4" t="s">
        <v>1009</v>
      </c>
      <c r="C745" s="4" t="s">
        <v>1010</v>
      </c>
      <c r="D745" s="4" t="s">
        <v>1011</v>
      </c>
      <c r="E745" s="4">
        <v>300</v>
      </c>
      <c r="F745" s="4"/>
      <c r="G745" s="13"/>
      <c r="H745" s="4"/>
      <c r="I745" s="13"/>
      <c r="J745" s="13"/>
      <c r="K745" s="13"/>
      <c r="L745" s="4"/>
    </row>
    <row r="746" spans="1:12" s="17" customFormat="1" ht="43.5">
      <c r="A746" s="173" t="s">
        <v>532</v>
      </c>
      <c r="B746" s="98" t="s">
        <v>1254</v>
      </c>
      <c r="C746" s="173" t="s">
        <v>1255</v>
      </c>
      <c r="D746" s="98" t="s">
        <v>1256</v>
      </c>
      <c r="E746" s="173">
        <v>120</v>
      </c>
      <c r="F746" s="173"/>
      <c r="G746" s="174"/>
      <c r="H746" s="173"/>
      <c r="I746" s="174"/>
      <c r="J746" s="174"/>
      <c r="K746" s="174"/>
      <c r="L746" s="173"/>
    </row>
    <row r="747" spans="1:12" s="17" customFormat="1" ht="43.5">
      <c r="A747" s="173" t="s">
        <v>533</v>
      </c>
      <c r="B747" s="98" t="s">
        <v>1129</v>
      </c>
      <c r="C747" s="173"/>
      <c r="D747" s="98" t="s">
        <v>1130</v>
      </c>
      <c r="E747" s="173">
        <v>45</v>
      </c>
      <c r="F747" s="173"/>
      <c r="G747" s="174"/>
      <c r="H747" s="173"/>
      <c r="I747" s="174"/>
      <c r="J747" s="174"/>
      <c r="K747" s="174"/>
      <c r="L747" s="173"/>
    </row>
    <row r="748" spans="1:12" s="17" customFormat="1">
      <c r="A748" s="173" t="s">
        <v>534</v>
      </c>
      <c r="B748" s="173" t="s">
        <v>1223</v>
      </c>
      <c r="C748" s="173" t="s">
        <v>319</v>
      </c>
      <c r="D748" s="98" t="s">
        <v>123</v>
      </c>
      <c r="E748" s="173">
        <v>30</v>
      </c>
      <c r="F748" s="173"/>
      <c r="G748" s="174"/>
      <c r="H748" s="173"/>
      <c r="I748" s="174"/>
      <c r="J748" s="174"/>
      <c r="K748" s="174"/>
      <c r="L748" s="173"/>
    </row>
    <row r="749" spans="1:12" s="17" customFormat="1" ht="39">
      <c r="A749" s="173" t="s">
        <v>535</v>
      </c>
      <c r="B749" s="101" t="s">
        <v>769</v>
      </c>
      <c r="C749" s="102" t="s">
        <v>75</v>
      </c>
      <c r="D749" s="103" t="s">
        <v>413</v>
      </c>
      <c r="E749" s="203">
        <f>600*5</f>
        <v>3000</v>
      </c>
      <c r="F749" s="105"/>
      <c r="G749" s="106"/>
      <c r="H749" s="75"/>
      <c r="I749" s="76"/>
      <c r="J749" s="76"/>
      <c r="K749" s="76"/>
      <c r="L749" s="75"/>
    </row>
    <row r="750" spans="1:12" s="17" customFormat="1" ht="86.25">
      <c r="A750" s="173" t="s">
        <v>536</v>
      </c>
      <c r="B750" s="173" t="s">
        <v>1224</v>
      </c>
      <c r="C750" s="173" t="s">
        <v>1225</v>
      </c>
      <c r="D750" s="98" t="s">
        <v>1226</v>
      </c>
      <c r="E750" s="173">
        <v>40</v>
      </c>
      <c r="F750" s="173"/>
      <c r="G750" s="174"/>
      <c r="H750" s="173"/>
      <c r="I750" s="174"/>
      <c r="J750" s="174"/>
      <c r="K750" s="174"/>
      <c r="L750" s="173"/>
    </row>
    <row r="751" spans="1:12" s="17" customFormat="1" ht="256.5">
      <c r="A751" s="173" t="s">
        <v>537</v>
      </c>
      <c r="B751" s="186" t="s">
        <v>1108</v>
      </c>
      <c r="C751" s="186" t="s">
        <v>1109</v>
      </c>
      <c r="D751" s="186" t="s">
        <v>1110</v>
      </c>
      <c r="E751" s="173">
        <v>8</v>
      </c>
      <c r="F751" s="173"/>
      <c r="G751" s="174"/>
      <c r="H751" s="173"/>
      <c r="I751" s="174"/>
      <c r="J751" s="174"/>
      <c r="K751" s="174"/>
      <c r="L751" s="173"/>
    </row>
    <row r="752" spans="1:12" s="17" customFormat="1" ht="43.5">
      <c r="A752" s="173" t="s">
        <v>538</v>
      </c>
      <c r="B752" s="98" t="s">
        <v>1281</v>
      </c>
      <c r="C752" s="173" t="s">
        <v>1282</v>
      </c>
      <c r="D752" s="98" t="s">
        <v>1283</v>
      </c>
      <c r="E752" s="173">
        <v>75</v>
      </c>
      <c r="F752" s="173"/>
      <c r="G752" s="174"/>
      <c r="H752" s="173"/>
      <c r="I752" s="174"/>
      <c r="J752" s="174"/>
      <c r="K752" s="174"/>
      <c r="L752" s="173"/>
    </row>
    <row r="753" spans="1:12" s="17" customFormat="1" ht="43.5">
      <c r="A753" s="173" t="s">
        <v>539</v>
      </c>
      <c r="B753" s="173" t="s">
        <v>1227</v>
      </c>
      <c r="C753" s="173" t="s">
        <v>75</v>
      </c>
      <c r="D753" s="98" t="s">
        <v>1228</v>
      </c>
      <c r="E753" s="173">
        <f>25*5</f>
        <v>125</v>
      </c>
      <c r="F753" s="173"/>
      <c r="G753" s="174"/>
      <c r="H753" s="173"/>
      <c r="I753" s="174"/>
      <c r="J753" s="174"/>
      <c r="K753" s="174"/>
      <c r="L753" s="173"/>
    </row>
    <row r="754" spans="1:12" s="17" customFormat="1" ht="43.5">
      <c r="A754" s="173" t="s">
        <v>540</v>
      </c>
      <c r="B754" s="173" t="s">
        <v>1227</v>
      </c>
      <c r="C754" s="173" t="s">
        <v>26</v>
      </c>
      <c r="D754" s="98" t="s">
        <v>1228</v>
      </c>
      <c r="E754" s="173">
        <f>160*5</f>
        <v>800</v>
      </c>
      <c r="F754" s="173"/>
      <c r="G754" s="174"/>
      <c r="H754" s="173"/>
      <c r="I754" s="174"/>
      <c r="J754" s="174"/>
      <c r="K754" s="174"/>
      <c r="L754" s="187"/>
    </row>
    <row r="755" spans="1:12" s="17" customFormat="1" ht="43.5">
      <c r="A755" s="173" t="s">
        <v>541</v>
      </c>
      <c r="B755" s="173" t="s">
        <v>1227</v>
      </c>
      <c r="C755" s="173" t="s">
        <v>77</v>
      </c>
      <c r="D755" s="98" t="s">
        <v>1228</v>
      </c>
      <c r="E755" s="173">
        <f>100*5</f>
        <v>500</v>
      </c>
      <c r="F755" s="173"/>
      <c r="G755" s="174"/>
      <c r="H755" s="173"/>
      <c r="I755" s="174"/>
      <c r="J755" s="174"/>
      <c r="K755" s="174"/>
      <c r="L755" s="173"/>
    </row>
    <row r="756" spans="1:12" s="17" customFormat="1">
      <c r="A756" s="173" t="s">
        <v>542</v>
      </c>
      <c r="B756" s="4" t="s">
        <v>1031</v>
      </c>
      <c r="C756" s="4" t="s">
        <v>1032</v>
      </c>
      <c r="D756" s="4" t="s">
        <v>288</v>
      </c>
      <c r="E756" s="23">
        <f>35*28</f>
        <v>980</v>
      </c>
      <c r="F756" s="23"/>
      <c r="G756" s="24"/>
      <c r="H756" s="23"/>
      <c r="I756" s="24"/>
      <c r="J756" s="24"/>
      <c r="K756" s="24"/>
      <c r="L756" s="23"/>
    </row>
    <row r="757" spans="1:12" s="17" customFormat="1">
      <c r="A757" s="173" t="s">
        <v>543</v>
      </c>
      <c r="B757" s="4" t="s">
        <v>1031</v>
      </c>
      <c r="C757" s="4" t="s">
        <v>1033</v>
      </c>
      <c r="D757" s="4" t="s">
        <v>288</v>
      </c>
      <c r="E757" s="23">
        <f>15*56</f>
        <v>840</v>
      </c>
      <c r="F757" s="23"/>
      <c r="G757" s="24"/>
      <c r="H757" s="23"/>
      <c r="I757" s="24"/>
      <c r="J757" s="24"/>
      <c r="K757" s="24"/>
      <c r="L757" s="23"/>
    </row>
    <row r="758" spans="1:12" s="17" customFormat="1" ht="43.5">
      <c r="A758" s="173" t="s">
        <v>544</v>
      </c>
      <c r="B758" s="173" t="s">
        <v>1198</v>
      </c>
      <c r="C758" s="173" t="s">
        <v>452</v>
      </c>
      <c r="D758" s="98" t="s">
        <v>1028</v>
      </c>
      <c r="E758" s="173">
        <v>300</v>
      </c>
      <c r="F758" s="173"/>
      <c r="G758" s="174"/>
      <c r="H758" s="173"/>
      <c r="I758" s="174"/>
      <c r="J758" s="174"/>
      <c r="K758" s="174"/>
      <c r="L758" s="173"/>
    </row>
    <row r="759" spans="1:12" s="17" customFormat="1" ht="39">
      <c r="A759" s="173" t="s">
        <v>545</v>
      </c>
      <c r="B759" s="4" t="s">
        <v>1026</v>
      </c>
      <c r="C759" s="4" t="s">
        <v>1027</v>
      </c>
      <c r="D759" s="4" t="s">
        <v>1028</v>
      </c>
      <c r="E759" s="4">
        <f>200</f>
        <v>200</v>
      </c>
      <c r="F759" s="4"/>
      <c r="G759" s="13"/>
      <c r="H759" s="4"/>
      <c r="I759" s="13"/>
      <c r="J759" s="13"/>
      <c r="K759" s="13"/>
      <c r="L759" s="4"/>
    </row>
    <row r="760" spans="1:12" s="17" customFormat="1" ht="72">
      <c r="A760" s="173" t="s">
        <v>546</v>
      </c>
      <c r="B760" s="173" t="s">
        <v>1232</v>
      </c>
      <c r="C760" s="173" t="s">
        <v>434</v>
      </c>
      <c r="D760" s="98" t="s">
        <v>1233</v>
      </c>
      <c r="E760" s="173">
        <v>150</v>
      </c>
      <c r="F760" s="173"/>
      <c r="G760" s="174"/>
      <c r="H760" s="173"/>
      <c r="I760" s="174"/>
      <c r="J760" s="174"/>
      <c r="K760" s="174"/>
      <c r="L760" s="98"/>
    </row>
    <row r="761" spans="1:12" s="17" customFormat="1" ht="64.5">
      <c r="A761" s="173" t="s">
        <v>547</v>
      </c>
      <c r="B761" s="34" t="s">
        <v>974</v>
      </c>
      <c r="C761" s="68"/>
      <c r="D761" s="4" t="s">
        <v>975</v>
      </c>
      <c r="E761" s="68">
        <v>130</v>
      </c>
      <c r="F761" s="68"/>
      <c r="G761" s="70"/>
      <c r="H761" s="68"/>
      <c r="I761" s="70"/>
      <c r="J761" s="70"/>
      <c r="K761" s="70"/>
      <c r="L761" s="68"/>
    </row>
    <row r="762" spans="1:12" s="17" customFormat="1">
      <c r="A762" s="173" t="s">
        <v>548</v>
      </c>
      <c r="B762" s="34" t="s">
        <v>243</v>
      </c>
      <c r="C762" s="69" t="s">
        <v>244</v>
      </c>
      <c r="D762" s="4" t="s">
        <v>261</v>
      </c>
      <c r="E762" s="68">
        <v>40</v>
      </c>
      <c r="F762" s="68"/>
      <c r="G762" s="70"/>
      <c r="H762" s="87"/>
      <c r="I762" s="70"/>
      <c r="J762" s="70"/>
      <c r="K762" s="70"/>
      <c r="L762" s="68"/>
    </row>
    <row r="763" spans="1:12" s="17" customFormat="1">
      <c r="A763" s="173" t="s">
        <v>549</v>
      </c>
      <c r="B763" s="34" t="s">
        <v>243</v>
      </c>
      <c r="C763" s="69" t="s">
        <v>244</v>
      </c>
      <c r="D763" s="4" t="s">
        <v>245</v>
      </c>
      <c r="E763" s="68">
        <f>18*500/10</f>
        <v>900</v>
      </c>
      <c r="F763" s="68"/>
      <c r="G763" s="70"/>
      <c r="H763" s="87"/>
      <c r="I763" s="70"/>
      <c r="J763" s="70"/>
      <c r="K763" s="70"/>
      <c r="L763" s="68"/>
    </row>
    <row r="764" spans="1:12" s="17" customFormat="1" ht="43.5">
      <c r="A764" s="173" t="s">
        <v>550</v>
      </c>
      <c r="B764" s="173" t="s">
        <v>1220</v>
      </c>
      <c r="C764" s="173" t="s">
        <v>1221</v>
      </c>
      <c r="D764" s="98" t="s">
        <v>1222</v>
      </c>
      <c r="E764" s="173">
        <v>2400</v>
      </c>
      <c r="F764" s="173"/>
      <c r="G764" s="174"/>
      <c r="H764" s="173"/>
      <c r="I764" s="174"/>
      <c r="J764" s="174"/>
      <c r="K764" s="174"/>
      <c r="L764" s="173"/>
    </row>
    <row r="765" spans="1:12" s="17" customFormat="1" ht="26.25">
      <c r="A765" s="173" t="s">
        <v>1310</v>
      </c>
      <c r="B765" s="34" t="s">
        <v>982</v>
      </c>
      <c r="C765" s="69" t="s">
        <v>983</v>
      </c>
      <c r="D765" s="4" t="s">
        <v>221</v>
      </c>
      <c r="E765" s="68">
        <v>1400</v>
      </c>
      <c r="F765" s="68"/>
      <c r="G765" s="70"/>
      <c r="H765" s="68"/>
      <c r="I765" s="70"/>
      <c r="J765" s="70"/>
      <c r="K765" s="70"/>
      <c r="L765" s="68"/>
    </row>
    <row r="766" spans="1:12" s="17" customFormat="1" ht="43.5">
      <c r="A766" s="173" t="s">
        <v>1311</v>
      </c>
      <c r="B766" s="98" t="s">
        <v>85</v>
      </c>
      <c r="C766" s="173" t="s">
        <v>1257</v>
      </c>
      <c r="D766" s="98" t="s">
        <v>1258</v>
      </c>
      <c r="E766" s="173">
        <v>56</v>
      </c>
      <c r="F766" s="173"/>
      <c r="G766" s="174"/>
      <c r="H766" s="173"/>
      <c r="I766" s="174"/>
      <c r="J766" s="174"/>
      <c r="K766" s="174"/>
      <c r="L766" s="173"/>
    </row>
    <row r="767" spans="1:12" s="17" customFormat="1" ht="43.5">
      <c r="A767" s="173" t="s">
        <v>551</v>
      </c>
      <c r="B767" s="98" t="s">
        <v>1284</v>
      </c>
      <c r="C767" s="173" t="s">
        <v>1285</v>
      </c>
      <c r="D767" s="98" t="s">
        <v>1286</v>
      </c>
      <c r="E767" s="173">
        <f>150*30</f>
        <v>4500</v>
      </c>
      <c r="F767" s="173"/>
      <c r="G767" s="174"/>
      <c r="H767" s="173"/>
      <c r="I767" s="174"/>
      <c r="J767" s="174"/>
      <c r="K767" s="174"/>
      <c r="L767" s="187"/>
    </row>
    <row r="768" spans="1:12" s="17" customFormat="1" ht="39">
      <c r="A768" s="173" t="s">
        <v>1312</v>
      </c>
      <c r="B768" s="101" t="s">
        <v>815</v>
      </c>
      <c r="C768" s="90" t="s">
        <v>77</v>
      </c>
      <c r="D768" s="10" t="s">
        <v>816</v>
      </c>
      <c r="E768" s="104">
        <v>1400</v>
      </c>
      <c r="F768" s="75"/>
      <c r="G768" s="106"/>
      <c r="H768" s="75"/>
      <c r="I768" s="76"/>
      <c r="J768" s="76"/>
      <c r="K768" s="76"/>
      <c r="L768" s="188"/>
    </row>
    <row r="769" spans="1:12" s="17" customFormat="1">
      <c r="A769" s="173" t="s">
        <v>552</v>
      </c>
      <c r="B769" s="173" t="s">
        <v>1249</v>
      </c>
      <c r="C769" s="173" t="s">
        <v>289</v>
      </c>
      <c r="D769" s="98" t="s">
        <v>123</v>
      </c>
      <c r="E769" s="173">
        <v>800</v>
      </c>
      <c r="F769" s="173"/>
      <c r="G769" s="174"/>
      <c r="H769" s="173"/>
      <c r="I769" s="174"/>
      <c r="J769" s="174"/>
      <c r="K769" s="174"/>
      <c r="L769" s="173"/>
    </row>
    <row r="770" spans="1:12" s="17" customFormat="1">
      <c r="A770" s="173" t="s">
        <v>553</v>
      </c>
      <c r="B770" s="4" t="s">
        <v>1012</v>
      </c>
      <c r="C770" s="4" t="s">
        <v>195</v>
      </c>
      <c r="D770" s="4" t="s">
        <v>288</v>
      </c>
      <c r="E770" s="23">
        <f>18*20</f>
        <v>360</v>
      </c>
      <c r="F770" s="23"/>
      <c r="G770" s="24"/>
      <c r="H770" s="23"/>
      <c r="I770" s="24"/>
      <c r="J770" s="24"/>
      <c r="K770" s="24"/>
      <c r="L770" s="23"/>
    </row>
    <row r="771" spans="1:12" s="17" customFormat="1">
      <c r="A771" s="189"/>
      <c r="B771" s="189"/>
      <c r="C771" s="189"/>
      <c r="D771" s="189"/>
      <c r="E771" s="189"/>
      <c r="F771" s="189"/>
      <c r="G771" s="190"/>
      <c r="H771" s="189"/>
      <c r="I771" s="198" t="s">
        <v>47</v>
      </c>
      <c r="J771" s="191"/>
      <c r="K771" s="191"/>
      <c r="L771" s="189"/>
    </row>
    <row r="772" spans="1:12" s="17" customFormat="1">
      <c r="A772" s="47"/>
      <c r="B772" s="47"/>
      <c r="C772" s="49"/>
      <c r="D772" s="50"/>
      <c r="E772" s="47"/>
      <c r="F772" s="47"/>
      <c r="G772" s="51"/>
      <c r="H772" s="52"/>
      <c r="I772" s="51"/>
      <c r="J772" s="51"/>
      <c r="K772" s="51"/>
      <c r="L772" s="47"/>
    </row>
    <row r="773" spans="1:12" s="17" customFormat="1">
      <c r="A773" s="47"/>
      <c r="B773" s="47"/>
      <c r="C773" s="49"/>
      <c r="D773" s="50"/>
      <c r="E773" s="47"/>
      <c r="F773" s="47"/>
      <c r="G773" s="51"/>
      <c r="H773" s="52"/>
      <c r="I773" s="51"/>
      <c r="J773" s="51"/>
      <c r="K773" s="51"/>
      <c r="L773" s="47"/>
    </row>
    <row r="774" spans="1:12" s="17" customFormat="1" ht="15.75">
      <c r="A774" s="47"/>
      <c r="B774" s="48" t="s">
        <v>1326</v>
      </c>
      <c r="C774" s="49"/>
      <c r="D774" s="50"/>
      <c r="E774" s="47"/>
      <c r="F774" s="47"/>
      <c r="G774" s="51"/>
      <c r="H774" s="52"/>
      <c r="I774" s="51"/>
      <c r="J774" s="51"/>
      <c r="K774" s="51"/>
      <c r="L774" s="47"/>
    </row>
    <row r="775" spans="1:12" s="17" customFormat="1" ht="135">
      <c r="A775" s="92" t="s">
        <v>0</v>
      </c>
      <c r="B775" s="92" t="s">
        <v>1</v>
      </c>
      <c r="C775" s="92" t="s">
        <v>2</v>
      </c>
      <c r="D775" s="92" t="s">
        <v>3</v>
      </c>
      <c r="E775" s="92" t="s">
        <v>4</v>
      </c>
      <c r="F775" s="92" t="s">
        <v>5</v>
      </c>
      <c r="G775" s="93" t="s">
        <v>6</v>
      </c>
      <c r="H775" s="92" t="s">
        <v>7</v>
      </c>
      <c r="I775" s="93" t="s">
        <v>8</v>
      </c>
      <c r="J775" s="93" t="s">
        <v>9</v>
      </c>
      <c r="K775" s="93" t="s">
        <v>10</v>
      </c>
      <c r="L775" s="92" t="s">
        <v>11</v>
      </c>
    </row>
    <row r="776" spans="1:12" s="17" customFormat="1" ht="64.5">
      <c r="A776" s="105" t="s">
        <v>12</v>
      </c>
      <c r="B776" s="101" t="s">
        <v>607</v>
      </c>
      <c r="C776" s="102" t="s">
        <v>22</v>
      </c>
      <c r="D776" s="103" t="s">
        <v>37</v>
      </c>
      <c r="E776" s="104">
        <v>3000</v>
      </c>
      <c r="F776" s="105"/>
      <c r="G776" s="106"/>
      <c r="H776" s="105"/>
      <c r="I776" s="107"/>
      <c r="J776" s="107"/>
      <c r="K776" s="107"/>
      <c r="L776" s="105"/>
    </row>
    <row r="777" spans="1:12" s="17" customFormat="1" ht="77.25">
      <c r="A777" s="105" t="s">
        <v>16</v>
      </c>
      <c r="B777" s="101" t="s">
        <v>608</v>
      </c>
      <c r="C777" s="102" t="s">
        <v>22</v>
      </c>
      <c r="D777" s="103" t="s">
        <v>23</v>
      </c>
      <c r="E777" s="104">
        <v>7200</v>
      </c>
      <c r="F777" s="105"/>
      <c r="G777" s="106"/>
      <c r="H777" s="105"/>
      <c r="I777" s="107"/>
      <c r="J777" s="107"/>
      <c r="K777" s="107"/>
      <c r="L777" s="105"/>
    </row>
    <row r="778" spans="1:12" s="17" customFormat="1" ht="77.25">
      <c r="A778" s="105" t="s">
        <v>58</v>
      </c>
      <c r="B778" s="101" t="s">
        <v>609</v>
      </c>
      <c r="C778" s="102" t="s">
        <v>24</v>
      </c>
      <c r="D778" s="103" t="s">
        <v>23</v>
      </c>
      <c r="E778" s="104">
        <v>9000</v>
      </c>
      <c r="F778" s="105"/>
      <c r="G778" s="106"/>
      <c r="H778" s="105"/>
      <c r="I778" s="107"/>
      <c r="J778" s="107"/>
      <c r="K778" s="107"/>
      <c r="L778" s="105"/>
    </row>
    <row r="779" spans="1:12" s="17" customFormat="1" ht="102.75">
      <c r="A779" s="105" t="s">
        <v>81</v>
      </c>
      <c r="B779" s="101" t="s">
        <v>612</v>
      </c>
      <c r="C779" s="102" t="s">
        <v>610</v>
      </c>
      <c r="D779" s="103" t="s">
        <v>613</v>
      </c>
      <c r="E779" s="104">
        <v>30000</v>
      </c>
      <c r="F779" s="105"/>
      <c r="G779" s="106"/>
      <c r="H779" s="105"/>
      <c r="I779" s="107"/>
      <c r="J779" s="107"/>
      <c r="K779" s="107"/>
      <c r="L779" s="105"/>
    </row>
    <row r="780" spans="1:12" s="17" customFormat="1" ht="26.25">
      <c r="A780" s="105" t="s">
        <v>84</v>
      </c>
      <c r="B780" s="101" t="s">
        <v>753</v>
      </c>
      <c r="C780" s="102" t="s">
        <v>405</v>
      </c>
      <c r="D780" s="103" t="s">
        <v>754</v>
      </c>
      <c r="E780" s="104">
        <v>3000</v>
      </c>
      <c r="F780" s="105"/>
      <c r="G780" s="106"/>
      <c r="H780" s="105"/>
      <c r="I780" s="107"/>
      <c r="J780" s="107"/>
      <c r="K780" s="107"/>
      <c r="L780" s="105"/>
    </row>
    <row r="781" spans="1:12" s="17" customFormat="1" ht="26.25">
      <c r="A781" s="105" t="s">
        <v>88</v>
      </c>
      <c r="B781" s="101" t="s">
        <v>753</v>
      </c>
      <c r="C781" s="102" t="s">
        <v>405</v>
      </c>
      <c r="D781" s="103" t="s">
        <v>755</v>
      </c>
      <c r="E781" s="104">
        <v>6000</v>
      </c>
      <c r="F781" s="105"/>
      <c r="G781" s="106"/>
      <c r="H781" s="105"/>
      <c r="I781" s="107"/>
      <c r="J781" s="107"/>
      <c r="K781" s="107"/>
      <c r="L781" s="105"/>
    </row>
    <row r="782" spans="1:12" s="17" customFormat="1" ht="51.75">
      <c r="A782" s="105" t="s">
        <v>90</v>
      </c>
      <c r="B782" s="101" t="s">
        <v>797</v>
      </c>
      <c r="C782" s="102" t="s">
        <v>447</v>
      </c>
      <c r="D782" s="103" t="s">
        <v>448</v>
      </c>
      <c r="E782" s="104">
        <f>2000*10</f>
        <v>20000</v>
      </c>
      <c r="F782" s="105"/>
      <c r="G782" s="106"/>
      <c r="H782" s="105"/>
      <c r="I782" s="107"/>
      <c r="J782" s="107"/>
      <c r="K782" s="107"/>
      <c r="L782" s="105"/>
    </row>
    <row r="783" spans="1:12" s="17" customFormat="1">
      <c r="A783" s="47"/>
      <c r="B783" s="47"/>
      <c r="C783" s="49"/>
      <c r="D783" s="50"/>
      <c r="E783" s="47"/>
      <c r="F783" s="47"/>
      <c r="G783" s="51"/>
      <c r="H783" s="52"/>
      <c r="I783" s="198" t="s">
        <v>47</v>
      </c>
      <c r="J783" s="76"/>
      <c r="K783" s="76"/>
      <c r="L783" s="47"/>
    </row>
    <row r="784" spans="1:12" s="17" customFormat="1">
      <c r="A784" s="47"/>
      <c r="B784" s="47"/>
      <c r="C784" s="49"/>
      <c r="D784" s="50"/>
      <c r="E784" s="47"/>
      <c r="F784" s="47"/>
      <c r="G784" s="51"/>
      <c r="H784" s="52"/>
      <c r="I784" s="51"/>
      <c r="J784" s="51"/>
      <c r="K784" s="51"/>
      <c r="L784" s="47"/>
    </row>
    <row r="785" spans="1:12" s="17" customFormat="1" ht="15.75">
      <c r="A785" s="47"/>
      <c r="B785" s="48" t="s">
        <v>1327</v>
      </c>
      <c r="C785" s="49"/>
      <c r="D785" s="50"/>
      <c r="E785" s="47"/>
      <c r="F785" s="47"/>
      <c r="G785" s="51"/>
      <c r="H785" s="52"/>
      <c r="I785" s="51"/>
      <c r="J785" s="51"/>
      <c r="K785" s="51"/>
      <c r="L785" s="47"/>
    </row>
    <row r="786" spans="1:12" s="17" customFormat="1" ht="135">
      <c r="A786" s="92" t="s">
        <v>0</v>
      </c>
      <c r="B786" s="92" t="s">
        <v>1</v>
      </c>
      <c r="C786" s="92" t="s">
        <v>2</v>
      </c>
      <c r="D786" s="92" t="s">
        <v>3</v>
      </c>
      <c r="E786" s="92" t="s">
        <v>4</v>
      </c>
      <c r="F786" s="92" t="s">
        <v>5</v>
      </c>
      <c r="G786" s="93" t="s">
        <v>6</v>
      </c>
      <c r="H786" s="92" t="s">
        <v>7</v>
      </c>
      <c r="I786" s="93" t="s">
        <v>8</v>
      </c>
      <c r="J786" s="93" t="s">
        <v>9</v>
      </c>
      <c r="K786" s="93" t="s">
        <v>10</v>
      </c>
      <c r="L786" s="92" t="s">
        <v>11</v>
      </c>
    </row>
    <row r="787" spans="1:12" s="17" customFormat="1" ht="39">
      <c r="A787" s="105" t="s">
        <v>12</v>
      </c>
      <c r="B787" s="74" t="s">
        <v>63</v>
      </c>
      <c r="C787" s="64" t="s">
        <v>64</v>
      </c>
      <c r="D787" s="65" t="s">
        <v>65</v>
      </c>
      <c r="E787" s="63">
        <v>11500</v>
      </c>
      <c r="F787" s="63"/>
      <c r="G787" s="66"/>
      <c r="H787" s="67"/>
      <c r="I787" s="66"/>
      <c r="J787" s="66"/>
      <c r="K787" s="66"/>
      <c r="L787" s="63"/>
    </row>
    <row r="788" spans="1:12" s="17" customFormat="1" ht="39">
      <c r="A788" s="105" t="s">
        <v>16</v>
      </c>
      <c r="B788" s="101" t="s">
        <v>719</v>
      </c>
      <c r="C788" s="102" t="s">
        <v>718</v>
      </c>
      <c r="D788" s="103" t="s">
        <v>720</v>
      </c>
      <c r="E788" s="104">
        <v>6000</v>
      </c>
      <c r="F788" s="105"/>
      <c r="G788" s="106"/>
      <c r="H788" s="105"/>
      <c r="I788" s="107"/>
      <c r="J788" s="107"/>
      <c r="K788" s="107"/>
      <c r="L788" s="105"/>
    </row>
    <row r="789" spans="1:12" s="17" customFormat="1" ht="39">
      <c r="A789" s="105" t="s">
        <v>58</v>
      </c>
      <c r="B789" s="101" t="s">
        <v>725</v>
      </c>
      <c r="C789" s="102" t="s">
        <v>77</v>
      </c>
      <c r="D789" s="103" t="s">
        <v>726</v>
      </c>
      <c r="E789" s="104">
        <v>6500</v>
      </c>
      <c r="F789" s="105"/>
      <c r="G789" s="106"/>
      <c r="H789" s="105"/>
      <c r="I789" s="107"/>
      <c r="J789" s="107"/>
      <c r="K789" s="107"/>
      <c r="L789" s="105"/>
    </row>
    <row r="790" spans="1:12" s="17" customFormat="1" ht="39">
      <c r="A790" s="105" t="s">
        <v>81</v>
      </c>
      <c r="B790" s="101" t="s">
        <v>734</v>
      </c>
      <c r="C790" s="102" t="s">
        <v>729</v>
      </c>
      <c r="D790" s="103" t="s">
        <v>733</v>
      </c>
      <c r="E790" s="104">
        <v>1600</v>
      </c>
      <c r="F790" s="105"/>
      <c r="G790" s="106"/>
      <c r="H790" s="105"/>
      <c r="I790" s="107"/>
      <c r="J790" s="107"/>
      <c r="K790" s="107"/>
      <c r="L790" s="105"/>
    </row>
    <row r="791" spans="1:12" s="17" customFormat="1" ht="39">
      <c r="A791" s="105" t="s">
        <v>84</v>
      </c>
      <c r="B791" s="101" t="s">
        <v>731</v>
      </c>
      <c r="C791" s="102" t="s">
        <v>729</v>
      </c>
      <c r="D791" s="103" t="s">
        <v>732</v>
      </c>
      <c r="E791" s="104">
        <v>4000</v>
      </c>
      <c r="F791" s="105"/>
      <c r="G791" s="106"/>
      <c r="H791" s="105"/>
      <c r="I791" s="107"/>
      <c r="J791" s="107"/>
      <c r="K791" s="107"/>
      <c r="L791" s="105"/>
    </row>
    <row r="792" spans="1:12" s="17" customFormat="1" ht="26.25">
      <c r="A792" s="105" t="s">
        <v>88</v>
      </c>
      <c r="B792" s="101" t="s">
        <v>745</v>
      </c>
      <c r="C792" s="102" t="s">
        <v>747</v>
      </c>
      <c r="D792" s="103" t="s">
        <v>748</v>
      </c>
      <c r="E792" s="104">
        <v>53000</v>
      </c>
      <c r="F792" s="105"/>
      <c r="G792" s="106"/>
      <c r="H792" s="105"/>
      <c r="I792" s="107"/>
      <c r="J792" s="107"/>
      <c r="K792" s="107"/>
      <c r="L792" s="105"/>
    </row>
    <row r="793" spans="1:12" s="17" customFormat="1" ht="39">
      <c r="A793" s="105" t="s">
        <v>90</v>
      </c>
      <c r="B793" s="101" t="s">
        <v>750</v>
      </c>
      <c r="C793" s="102" t="s">
        <v>749</v>
      </c>
      <c r="D793" s="103" t="s">
        <v>751</v>
      </c>
      <c r="E793" s="104">
        <v>2600</v>
      </c>
      <c r="F793" s="105"/>
      <c r="G793" s="106"/>
      <c r="H793" s="105"/>
      <c r="I793" s="107"/>
      <c r="J793" s="107"/>
      <c r="K793" s="107"/>
      <c r="L793" s="105"/>
    </row>
    <row r="794" spans="1:12" s="17" customFormat="1">
      <c r="A794" s="105" t="s">
        <v>93</v>
      </c>
      <c r="B794" s="101" t="s">
        <v>752</v>
      </c>
      <c r="C794" s="102" t="s">
        <v>167</v>
      </c>
      <c r="D794" s="103" t="s">
        <v>123</v>
      </c>
      <c r="E794" s="104">
        <v>8000</v>
      </c>
      <c r="F794" s="105"/>
      <c r="G794" s="106"/>
      <c r="H794" s="105"/>
      <c r="I794" s="107"/>
      <c r="J794" s="107"/>
      <c r="K794" s="107"/>
      <c r="L794" s="105"/>
    </row>
    <row r="795" spans="1:12" s="17" customFormat="1" ht="26.25">
      <c r="A795" s="105" t="s">
        <v>94</v>
      </c>
      <c r="B795" s="101" t="s">
        <v>770</v>
      </c>
      <c r="C795" s="102" t="s">
        <v>414</v>
      </c>
      <c r="D795" s="103" t="s">
        <v>771</v>
      </c>
      <c r="E795" s="104">
        <v>920</v>
      </c>
      <c r="F795" s="105"/>
      <c r="G795" s="106"/>
      <c r="H795" s="105"/>
      <c r="I795" s="107"/>
      <c r="J795" s="107"/>
      <c r="K795" s="107"/>
      <c r="L795" s="105"/>
    </row>
    <row r="796" spans="1:12" s="17" customFormat="1">
      <c r="A796" s="105" t="s">
        <v>95</v>
      </c>
      <c r="B796" s="101" t="s">
        <v>770</v>
      </c>
      <c r="C796" s="102" t="s">
        <v>1274</v>
      </c>
      <c r="D796" s="103" t="s">
        <v>123</v>
      </c>
      <c r="E796" s="104">
        <v>5000</v>
      </c>
      <c r="F796" s="105"/>
      <c r="G796" s="106"/>
      <c r="H796" s="105"/>
      <c r="I796" s="107"/>
      <c r="J796" s="107"/>
      <c r="K796" s="107"/>
      <c r="L796" s="105"/>
    </row>
    <row r="797" spans="1:12">
      <c r="A797" s="47"/>
      <c r="B797" s="47"/>
      <c r="C797" s="49"/>
      <c r="D797" s="50"/>
      <c r="E797" s="47"/>
      <c r="F797" s="47"/>
      <c r="G797" s="51"/>
      <c r="H797" s="52"/>
      <c r="I797" s="198" t="s">
        <v>47</v>
      </c>
      <c r="J797" s="76"/>
      <c r="K797" s="76"/>
      <c r="L797" s="47"/>
    </row>
    <row r="798" spans="1:12">
      <c r="A798" s="47"/>
      <c r="B798" s="47"/>
      <c r="C798" s="49"/>
      <c r="D798" s="50"/>
      <c r="E798" s="47"/>
      <c r="F798" s="47"/>
      <c r="G798" s="51"/>
      <c r="H798" s="52"/>
      <c r="I798" s="51"/>
      <c r="J798" s="51"/>
      <c r="K798" s="51"/>
      <c r="L798" s="47"/>
    </row>
    <row r="799" spans="1:12" ht="15.75">
      <c r="A799" s="47"/>
      <c r="B799" s="48" t="s">
        <v>1328</v>
      </c>
      <c r="C799" s="49"/>
      <c r="D799" s="50"/>
      <c r="E799" s="47"/>
      <c r="F799" s="47"/>
      <c r="G799" s="51"/>
      <c r="H799" s="52"/>
      <c r="I799" s="51"/>
      <c r="J799" s="51"/>
      <c r="K799" s="51"/>
      <c r="L799" s="47"/>
    </row>
    <row r="800" spans="1:12" ht="135">
      <c r="A800" s="92" t="s">
        <v>0</v>
      </c>
      <c r="B800" s="92" t="s">
        <v>1</v>
      </c>
      <c r="C800" s="92" t="s">
        <v>2</v>
      </c>
      <c r="D800" s="92" t="s">
        <v>3</v>
      </c>
      <c r="E800" s="92" t="s">
        <v>4</v>
      </c>
      <c r="F800" s="92" t="s">
        <v>5</v>
      </c>
      <c r="G800" s="93" t="s">
        <v>6</v>
      </c>
      <c r="H800" s="92" t="s">
        <v>7</v>
      </c>
      <c r="I800" s="93" t="s">
        <v>8</v>
      </c>
      <c r="J800" s="93" t="s">
        <v>9</v>
      </c>
      <c r="K800" s="93" t="s">
        <v>10</v>
      </c>
      <c r="L800" s="92" t="s">
        <v>11</v>
      </c>
    </row>
    <row r="801" spans="1:13" ht="153.75">
      <c r="A801" s="75" t="s">
        <v>12</v>
      </c>
      <c r="B801" s="34" t="s">
        <v>1378</v>
      </c>
      <c r="C801" s="35" t="s">
        <v>1329</v>
      </c>
      <c r="D801" s="10" t="s">
        <v>1339</v>
      </c>
      <c r="E801" s="75">
        <v>200</v>
      </c>
      <c r="F801" s="75"/>
      <c r="G801" s="76"/>
      <c r="H801" s="192"/>
      <c r="I801" s="76"/>
      <c r="J801" s="76"/>
      <c r="K801" s="76"/>
      <c r="L801" s="38"/>
    </row>
    <row r="802" spans="1:13" ht="243">
      <c r="A802" s="75" t="s">
        <v>16</v>
      </c>
      <c r="B802" s="34" t="s">
        <v>1340</v>
      </c>
      <c r="C802" s="35" t="s">
        <v>1329</v>
      </c>
      <c r="D802" s="10" t="s">
        <v>1339</v>
      </c>
      <c r="E802" s="75">
        <v>200</v>
      </c>
      <c r="F802" s="75"/>
      <c r="G802" s="76"/>
      <c r="H802" s="192"/>
      <c r="I802" s="76"/>
      <c r="J802" s="76"/>
      <c r="K802" s="76"/>
      <c r="L802" s="38"/>
    </row>
    <row r="803" spans="1:13" ht="204.75">
      <c r="A803" s="75" t="s">
        <v>58</v>
      </c>
      <c r="B803" s="34" t="s">
        <v>1341</v>
      </c>
      <c r="C803" s="35" t="s">
        <v>1329</v>
      </c>
      <c r="D803" s="10" t="s">
        <v>1339</v>
      </c>
      <c r="E803" s="75">
        <v>200</v>
      </c>
      <c r="F803" s="75"/>
      <c r="G803" s="76"/>
      <c r="H803" s="192"/>
      <c r="I803" s="76"/>
      <c r="J803" s="76"/>
      <c r="K803" s="76"/>
      <c r="L803" s="38"/>
    </row>
    <row r="804" spans="1:13" s="25" customFormat="1" ht="226.5" customHeight="1">
      <c r="A804" s="75" t="s">
        <v>81</v>
      </c>
      <c r="B804" s="90" t="s">
        <v>1342</v>
      </c>
      <c r="C804" s="193" t="s">
        <v>1329</v>
      </c>
      <c r="D804" s="10" t="s">
        <v>1339</v>
      </c>
      <c r="E804" s="75">
        <v>100</v>
      </c>
      <c r="F804" s="75"/>
      <c r="G804" s="76"/>
      <c r="H804" s="192"/>
      <c r="I804" s="76"/>
      <c r="J804" s="76"/>
      <c r="K804" s="76"/>
      <c r="L804" s="38"/>
      <c r="M804" s="26"/>
    </row>
    <row r="805" spans="1:13" s="23" customFormat="1" ht="128.25">
      <c r="A805" s="75" t="s">
        <v>84</v>
      </c>
      <c r="B805" s="34" t="s">
        <v>1343</v>
      </c>
      <c r="C805" s="35" t="s">
        <v>1329</v>
      </c>
      <c r="D805" s="10" t="s">
        <v>1339</v>
      </c>
      <c r="E805" s="75">
        <v>20</v>
      </c>
      <c r="F805" s="75"/>
      <c r="G805" s="76"/>
      <c r="H805" s="192"/>
      <c r="I805" s="76"/>
      <c r="J805" s="76"/>
      <c r="K805" s="76"/>
      <c r="L805" s="38"/>
      <c r="M805" s="26"/>
    </row>
    <row r="806" spans="1:13" s="23" customFormat="1" ht="204.75">
      <c r="A806" s="75" t="s">
        <v>88</v>
      </c>
      <c r="B806" s="36" t="s">
        <v>1344</v>
      </c>
      <c r="C806" s="37" t="s">
        <v>1329</v>
      </c>
      <c r="D806" s="10" t="s">
        <v>1339</v>
      </c>
      <c r="E806" s="75">
        <v>100</v>
      </c>
      <c r="F806" s="75"/>
      <c r="G806" s="76"/>
      <c r="H806" s="192"/>
      <c r="I806" s="76"/>
      <c r="J806" s="76"/>
      <c r="K806" s="76"/>
      <c r="L806" s="39"/>
      <c r="M806" s="26"/>
    </row>
    <row r="807" spans="1:13" s="12" customFormat="1" ht="225">
      <c r="A807" s="75" t="s">
        <v>90</v>
      </c>
      <c r="B807" s="90" t="s">
        <v>1330</v>
      </c>
      <c r="C807" s="193" t="s">
        <v>1331</v>
      </c>
      <c r="D807" s="10"/>
      <c r="E807" s="75">
        <v>50</v>
      </c>
      <c r="F807" s="75"/>
      <c r="G807" s="76"/>
      <c r="H807" s="192"/>
      <c r="I807" s="76"/>
      <c r="J807" s="76"/>
      <c r="K807" s="76"/>
      <c r="L807" s="40"/>
    </row>
    <row r="808" spans="1:13" s="12" customFormat="1" ht="256.5">
      <c r="A808" s="75" t="s">
        <v>93</v>
      </c>
      <c r="B808" s="194" t="s">
        <v>1332</v>
      </c>
      <c r="C808" s="195" t="s">
        <v>1333</v>
      </c>
      <c r="D808" s="10" t="s">
        <v>1345</v>
      </c>
      <c r="E808" s="75">
        <f>60*5</f>
        <v>300</v>
      </c>
      <c r="F808" s="75"/>
      <c r="G808" s="76"/>
      <c r="H808" s="192"/>
      <c r="I808" s="76"/>
      <c r="J808" s="76"/>
      <c r="K808" s="76"/>
      <c r="L808" s="40"/>
    </row>
    <row r="809" spans="1:13" s="12" customFormat="1" ht="256.5">
      <c r="A809" s="75" t="s">
        <v>94</v>
      </c>
      <c r="B809" s="194" t="s">
        <v>1334</v>
      </c>
      <c r="C809" s="195" t="s">
        <v>1335</v>
      </c>
      <c r="D809" s="10" t="s">
        <v>1346</v>
      </c>
      <c r="E809" s="75">
        <f>380/4</f>
        <v>95</v>
      </c>
      <c r="F809" s="75"/>
      <c r="G809" s="76"/>
      <c r="H809" s="192"/>
      <c r="I809" s="76"/>
      <c r="J809" s="76"/>
      <c r="K809" s="76"/>
      <c r="L809" s="40"/>
    </row>
    <row r="810" spans="1:13" s="25" customFormat="1" ht="57">
      <c r="A810" s="75" t="s">
        <v>95</v>
      </c>
      <c r="B810" s="196" t="s">
        <v>1336</v>
      </c>
      <c r="C810" s="193" t="s">
        <v>1337</v>
      </c>
      <c r="D810" s="10" t="s">
        <v>1351</v>
      </c>
      <c r="E810" s="75">
        <v>10</v>
      </c>
      <c r="F810" s="75"/>
      <c r="G810" s="76"/>
      <c r="H810" s="192"/>
      <c r="I810" s="76"/>
      <c r="J810" s="76"/>
      <c r="K810" s="76"/>
      <c r="L810" s="40"/>
    </row>
    <row r="811" spans="1:13" s="25" customFormat="1" ht="57">
      <c r="A811" s="75" t="s">
        <v>98</v>
      </c>
      <c r="B811" s="196" t="s">
        <v>1336</v>
      </c>
      <c r="C811" s="193" t="s">
        <v>1338</v>
      </c>
      <c r="D811" s="10" t="s">
        <v>1352</v>
      </c>
      <c r="E811" s="75">
        <v>10</v>
      </c>
      <c r="F811" s="75"/>
      <c r="G811" s="76"/>
      <c r="H811" s="192"/>
      <c r="I811" s="76"/>
      <c r="J811" s="76"/>
      <c r="K811" s="76"/>
      <c r="L811" s="40"/>
    </row>
    <row r="812" spans="1:13" s="25" customFormat="1" ht="99.75">
      <c r="A812" s="75" t="s">
        <v>99</v>
      </c>
      <c r="B812" s="196" t="s">
        <v>1347</v>
      </c>
      <c r="C812" s="193" t="s">
        <v>1348</v>
      </c>
      <c r="D812" s="10" t="s">
        <v>1349</v>
      </c>
      <c r="E812" s="75">
        <v>30</v>
      </c>
      <c r="F812" s="75"/>
      <c r="G812" s="76"/>
      <c r="H812" s="192"/>
      <c r="I812" s="76"/>
      <c r="J812" s="76"/>
      <c r="K812" s="76"/>
      <c r="L812" s="40"/>
    </row>
    <row r="813" spans="1:13">
      <c r="A813" s="47"/>
      <c r="B813" s="47"/>
      <c r="C813" s="49"/>
      <c r="D813" s="50"/>
      <c r="E813" s="47"/>
      <c r="F813" s="47"/>
      <c r="G813" s="51"/>
      <c r="H813" s="52"/>
      <c r="I813" s="198" t="s">
        <v>47</v>
      </c>
      <c r="J813" s="76"/>
      <c r="K813" s="76"/>
      <c r="L813" s="47"/>
    </row>
    <row r="814" spans="1:13">
      <c r="A814" s="47"/>
      <c r="B814" s="47"/>
      <c r="C814" s="49"/>
      <c r="D814" s="50"/>
      <c r="E814" s="47"/>
      <c r="F814" s="47"/>
      <c r="G814" s="51"/>
      <c r="H814" s="52"/>
      <c r="I814" s="51"/>
      <c r="J814" s="51"/>
      <c r="K814" s="51"/>
      <c r="L814" s="47"/>
    </row>
    <row r="815" spans="1:13">
      <c r="A815" s="47"/>
      <c r="B815" s="47"/>
      <c r="C815" s="49"/>
      <c r="D815" s="50"/>
      <c r="E815" s="47"/>
      <c r="F815" s="47"/>
      <c r="G815" s="51"/>
      <c r="H815" s="52"/>
      <c r="I815" s="51"/>
      <c r="J815" s="51"/>
      <c r="K815" s="51"/>
      <c r="L815" s="47"/>
    </row>
    <row r="816" spans="1:13" ht="15.75">
      <c r="A816" s="47"/>
      <c r="B816" s="48" t="s">
        <v>1353</v>
      </c>
      <c r="C816" s="49"/>
      <c r="D816" s="50"/>
      <c r="E816" s="47"/>
      <c r="F816" s="47"/>
      <c r="G816" s="51"/>
      <c r="H816" s="52"/>
      <c r="I816" s="51"/>
      <c r="J816" s="51"/>
      <c r="K816" s="51"/>
      <c r="L816" s="47"/>
    </row>
    <row r="817" spans="1:12" ht="135">
      <c r="A817" s="92" t="s">
        <v>0</v>
      </c>
      <c r="B817" s="92" t="s">
        <v>1</v>
      </c>
      <c r="C817" s="92" t="s">
        <v>2</v>
      </c>
      <c r="D817" s="92" t="s">
        <v>3</v>
      </c>
      <c r="E817" s="92" t="s">
        <v>4</v>
      </c>
      <c r="F817" s="92" t="s">
        <v>5</v>
      </c>
      <c r="G817" s="93" t="s">
        <v>6</v>
      </c>
      <c r="H817" s="92" t="s">
        <v>7</v>
      </c>
      <c r="I817" s="93" t="s">
        <v>8</v>
      </c>
      <c r="J817" s="93" t="s">
        <v>9</v>
      </c>
      <c r="K817" s="93" t="s">
        <v>10</v>
      </c>
      <c r="L817" s="92" t="s">
        <v>11</v>
      </c>
    </row>
    <row r="818" spans="1:12" ht="270">
      <c r="A818" s="75" t="s">
        <v>12</v>
      </c>
      <c r="B818" s="90" t="s">
        <v>1354</v>
      </c>
      <c r="C818" s="35" t="s">
        <v>1355</v>
      </c>
      <c r="D818" s="10" t="s">
        <v>1350</v>
      </c>
      <c r="E818" s="75">
        <v>30</v>
      </c>
      <c r="F818" s="75"/>
      <c r="G818" s="76"/>
      <c r="H818" s="192"/>
      <c r="I818" s="76"/>
      <c r="J818" s="76"/>
      <c r="K818" s="76"/>
      <c r="L818" s="197"/>
    </row>
    <row r="819" spans="1:12" ht="135">
      <c r="A819" s="75" t="s">
        <v>16</v>
      </c>
      <c r="B819" s="90" t="s">
        <v>1356</v>
      </c>
      <c r="C819" s="35" t="s">
        <v>1357</v>
      </c>
      <c r="D819" s="10" t="s">
        <v>1350</v>
      </c>
      <c r="E819" s="75">
        <v>30</v>
      </c>
      <c r="F819" s="75"/>
      <c r="G819" s="76"/>
      <c r="H819" s="192"/>
      <c r="I819" s="76"/>
      <c r="J819" s="76"/>
      <c r="K819" s="76"/>
      <c r="L819" s="197"/>
    </row>
    <row r="820" spans="1:12" ht="225">
      <c r="A820" s="75" t="s">
        <v>58</v>
      </c>
      <c r="B820" s="90" t="s">
        <v>1358</v>
      </c>
      <c r="C820" s="35" t="s">
        <v>1359</v>
      </c>
      <c r="D820" s="10" t="s">
        <v>1350</v>
      </c>
      <c r="E820" s="75">
        <v>20</v>
      </c>
      <c r="F820" s="75"/>
      <c r="G820" s="76"/>
      <c r="H820" s="192"/>
      <c r="I820" s="76"/>
      <c r="J820" s="76"/>
      <c r="K820" s="76"/>
      <c r="L820" s="197"/>
    </row>
    <row r="821" spans="1:12">
      <c r="A821" s="47"/>
      <c r="B821" s="47"/>
      <c r="C821" s="49"/>
      <c r="D821" s="50"/>
      <c r="E821" s="47"/>
      <c r="F821" s="47"/>
      <c r="G821" s="51"/>
      <c r="H821" s="52"/>
      <c r="I821" s="198" t="s">
        <v>47</v>
      </c>
      <c r="J821" s="76"/>
      <c r="K821" s="76"/>
      <c r="L821" s="47"/>
    </row>
    <row r="822" spans="1:12" ht="15.75">
      <c r="A822" s="47"/>
      <c r="B822" s="48" t="s">
        <v>1360</v>
      </c>
      <c r="C822" s="49"/>
      <c r="D822" s="50"/>
      <c r="E822" s="47"/>
      <c r="F822" s="47"/>
      <c r="G822" s="51"/>
      <c r="H822" s="52"/>
      <c r="I822" s="51"/>
      <c r="J822" s="51"/>
      <c r="K822" s="51"/>
      <c r="L822" s="47"/>
    </row>
    <row r="823" spans="1:12" ht="135">
      <c r="A823" s="92" t="s">
        <v>0</v>
      </c>
      <c r="B823" s="92" t="s">
        <v>1</v>
      </c>
      <c r="C823" s="92" t="s">
        <v>2</v>
      </c>
      <c r="D823" s="92" t="s">
        <v>3</v>
      </c>
      <c r="E823" s="92" t="s">
        <v>4</v>
      </c>
      <c r="F823" s="92" t="s">
        <v>5</v>
      </c>
      <c r="G823" s="93" t="s">
        <v>6</v>
      </c>
      <c r="H823" s="92" t="s">
        <v>7</v>
      </c>
      <c r="I823" s="93" t="s">
        <v>8</v>
      </c>
      <c r="J823" s="93" t="s">
        <v>9</v>
      </c>
      <c r="K823" s="93" t="s">
        <v>10</v>
      </c>
      <c r="L823" s="92" t="s">
        <v>11</v>
      </c>
    </row>
    <row r="824" spans="1:12" ht="135">
      <c r="A824" s="75" t="s">
        <v>12</v>
      </c>
      <c r="B824" s="90" t="s">
        <v>1364</v>
      </c>
      <c r="C824" s="35" t="s">
        <v>1365</v>
      </c>
      <c r="D824" s="10" t="s">
        <v>1367</v>
      </c>
      <c r="E824" s="75">
        <v>40</v>
      </c>
      <c r="F824" s="75"/>
      <c r="G824" s="76"/>
      <c r="H824" s="192"/>
      <c r="I824" s="76"/>
      <c r="J824" s="76"/>
      <c r="K824" s="76"/>
      <c r="L824" s="197"/>
    </row>
    <row r="825" spans="1:12" ht="120">
      <c r="A825" s="75" t="s">
        <v>16</v>
      </c>
      <c r="B825" s="90" t="s">
        <v>1366</v>
      </c>
      <c r="C825" s="90" t="s">
        <v>1348</v>
      </c>
      <c r="D825" s="10" t="s">
        <v>1367</v>
      </c>
      <c r="E825" s="75">
        <v>50</v>
      </c>
      <c r="F825" s="75"/>
      <c r="G825" s="76"/>
      <c r="H825" s="192"/>
      <c r="I825" s="76"/>
      <c r="J825" s="76"/>
      <c r="K825" s="76"/>
      <c r="L825" s="90"/>
    </row>
    <row r="826" spans="1:12" ht="120">
      <c r="A826" s="75" t="s">
        <v>58</v>
      </c>
      <c r="B826" s="90" t="s">
        <v>1368</v>
      </c>
      <c r="C826" s="90" t="s">
        <v>1348</v>
      </c>
      <c r="D826" s="10" t="s">
        <v>1367</v>
      </c>
      <c r="E826" s="75">
        <v>50</v>
      </c>
      <c r="F826" s="75"/>
      <c r="G826" s="76"/>
      <c r="H826" s="192"/>
      <c r="I826" s="76"/>
      <c r="J826" s="76"/>
      <c r="K826" s="76"/>
      <c r="L826" s="75"/>
    </row>
    <row r="827" spans="1:12">
      <c r="A827" s="47"/>
      <c r="B827" s="47"/>
      <c r="C827" s="49"/>
      <c r="D827" s="50"/>
      <c r="E827" s="47"/>
      <c r="F827" s="47"/>
      <c r="G827" s="51"/>
      <c r="H827" s="52"/>
      <c r="I827" s="198" t="s">
        <v>47</v>
      </c>
      <c r="J827" s="76"/>
      <c r="K827" s="76"/>
      <c r="L827" s="47"/>
    </row>
    <row r="828" spans="1:12">
      <c r="A828" s="47"/>
      <c r="B828" s="47"/>
      <c r="C828" s="49"/>
      <c r="D828" s="50"/>
      <c r="E828" s="47"/>
      <c r="F828" s="47"/>
      <c r="G828" s="51"/>
      <c r="H828" s="52"/>
      <c r="I828" s="51"/>
      <c r="J828" s="51"/>
      <c r="K828" s="51"/>
      <c r="L828" s="47"/>
    </row>
    <row r="829" spans="1:12" s="17" customFormat="1">
      <c r="A829" s="7"/>
      <c r="B829" s="7"/>
      <c r="C829" s="2"/>
      <c r="D829" s="15"/>
      <c r="E829" s="7"/>
      <c r="F829" s="7"/>
      <c r="G829" s="19"/>
      <c r="H829" s="16"/>
      <c r="I829" s="19"/>
      <c r="J829" s="19"/>
      <c r="K829" s="19"/>
      <c r="L829" s="7"/>
    </row>
    <row r="830" spans="1:12" s="17" customFormat="1">
      <c r="A830" s="7"/>
      <c r="B830" s="7"/>
      <c r="C830" s="2"/>
      <c r="D830" s="15"/>
      <c r="E830" s="7"/>
      <c r="F830" s="7"/>
      <c r="G830" s="19"/>
      <c r="H830" s="16"/>
      <c r="I830" s="19"/>
      <c r="J830" s="19"/>
      <c r="K830" s="19"/>
      <c r="L830" s="7"/>
    </row>
    <row r="831" spans="1:12" s="17" customFormat="1">
      <c r="A831" s="7"/>
      <c r="B831" s="7"/>
      <c r="C831" s="2"/>
      <c r="D831" s="15"/>
      <c r="E831" s="7"/>
      <c r="F831" s="7"/>
      <c r="G831" s="19"/>
      <c r="H831" s="16"/>
      <c r="I831" s="19"/>
      <c r="J831" s="19"/>
      <c r="K831" s="19"/>
      <c r="L831" s="7"/>
    </row>
    <row r="832" spans="1:12" s="17" customFormat="1">
      <c r="A832" s="7"/>
      <c r="B832" s="7"/>
      <c r="C832" s="2"/>
      <c r="D832" s="15"/>
      <c r="E832" s="7"/>
      <c r="F832" s="7"/>
      <c r="G832" s="19"/>
      <c r="H832" s="16"/>
      <c r="I832" s="19"/>
      <c r="J832" s="19"/>
      <c r="K832" s="19"/>
      <c r="L832" s="7"/>
    </row>
    <row r="833" spans="1:12" s="17" customFormat="1">
      <c r="A833" s="7"/>
      <c r="B833" s="7"/>
      <c r="C833" s="2"/>
      <c r="D833" s="15"/>
      <c r="E833" s="7"/>
      <c r="F833" s="7"/>
      <c r="G833" s="19"/>
      <c r="H833" s="16"/>
      <c r="I833" s="19"/>
      <c r="J833" s="19"/>
      <c r="K833" s="19"/>
      <c r="L833" s="7"/>
    </row>
    <row r="834" spans="1:12" s="17" customFormat="1">
      <c r="A834" s="7"/>
      <c r="B834" s="7"/>
      <c r="C834" s="2"/>
      <c r="D834" s="15"/>
      <c r="E834" s="7"/>
      <c r="F834" s="7"/>
      <c r="G834" s="19"/>
      <c r="H834" s="16"/>
      <c r="I834" s="19"/>
      <c r="J834" s="19"/>
      <c r="K834" s="19"/>
      <c r="L834" s="7"/>
    </row>
    <row r="835" spans="1:12" s="17" customFormat="1">
      <c r="A835" s="7"/>
      <c r="B835" s="7"/>
      <c r="C835" s="2"/>
      <c r="D835" s="15"/>
      <c r="E835" s="7"/>
      <c r="F835" s="7"/>
      <c r="G835" s="19"/>
      <c r="H835" s="16"/>
      <c r="I835" s="19"/>
      <c r="J835" s="19"/>
      <c r="K835" s="19"/>
      <c r="L835" s="7"/>
    </row>
    <row r="845" spans="1:12" s="17" customFormat="1">
      <c r="A845" s="7"/>
      <c r="B845" s="7"/>
      <c r="C845" s="2"/>
      <c r="D845" s="15"/>
      <c r="E845" s="7"/>
      <c r="F845" s="7"/>
      <c r="G845" s="19"/>
      <c r="H845" s="16"/>
      <c r="I845" s="19"/>
      <c r="J845" s="19"/>
      <c r="K845" s="19"/>
      <c r="L845" s="7"/>
    </row>
    <row r="846" spans="1:12" s="17" customFormat="1">
      <c r="A846" s="7"/>
      <c r="B846" s="7"/>
      <c r="C846" s="2"/>
      <c r="D846" s="15"/>
      <c r="E846" s="7"/>
      <c r="F846" s="7"/>
      <c r="G846" s="19"/>
      <c r="H846" s="16"/>
      <c r="I846" s="19"/>
      <c r="J846" s="19"/>
      <c r="K846" s="19"/>
      <c r="L846" s="7"/>
    </row>
    <row r="847" spans="1:12" s="17" customFormat="1">
      <c r="A847" s="7"/>
      <c r="B847" s="7"/>
      <c r="C847" s="2"/>
      <c r="D847" s="15"/>
      <c r="E847" s="7"/>
      <c r="F847" s="7"/>
      <c r="G847" s="19"/>
      <c r="H847" s="16"/>
      <c r="I847" s="19"/>
      <c r="J847" s="19"/>
      <c r="K847" s="19"/>
      <c r="L847" s="7"/>
    </row>
    <row r="848" spans="1:12" s="17" customFormat="1">
      <c r="A848" s="7"/>
      <c r="B848" s="7"/>
      <c r="C848" s="2"/>
      <c r="D848" s="15"/>
      <c r="E848" s="7"/>
      <c r="F848" s="7"/>
      <c r="G848" s="19"/>
      <c r="H848" s="16"/>
      <c r="I848" s="19"/>
      <c r="J848" s="19"/>
      <c r="K848" s="19"/>
      <c r="L848" s="7"/>
    </row>
    <row r="849" spans="1:12" s="17" customFormat="1">
      <c r="A849" s="7"/>
      <c r="B849" s="7"/>
      <c r="C849" s="2"/>
      <c r="D849" s="15"/>
      <c r="E849" s="7"/>
      <c r="F849" s="7"/>
      <c r="G849" s="19"/>
      <c r="H849" s="16"/>
      <c r="I849" s="19"/>
      <c r="J849" s="19"/>
      <c r="K849" s="19"/>
      <c r="L849" s="7"/>
    </row>
    <row r="850" spans="1:12" s="17" customFormat="1">
      <c r="A850" s="7"/>
      <c r="B850" s="7"/>
      <c r="C850" s="2"/>
      <c r="D850" s="15"/>
      <c r="E850" s="7"/>
      <c r="F850" s="7"/>
      <c r="G850" s="19"/>
      <c r="H850" s="16"/>
      <c r="I850" s="19"/>
      <c r="J850" s="19"/>
      <c r="K850" s="19"/>
      <c r="L850" s="7"/>
    </row>
    <row r="851" spans="1:12" s="17" customFormat="1">
      <c r="A851" s="7"/>
      <c r="B851" s="7"/>
      <c r="C851" s="2"/>
      <c r="D851" s="15"/>
      <c r="E851" s="7"/>
      <c r="F851" s="7"/>
      <c r="G851" s="19"/>
      <c r="H851" s="16"/>
      <c r="I851" s="19"/>
      <c r="J851" s="19"/>
      <c r="K851" s="19"/>
      <c r="L851" s="7"/>
    </row>
    <row r="852" spans="1:12" s="17" customFormat="1">
      <c r="A852" s="7"/>
      <c r="B852" s="7"/>
      <c r="C852" s="2"/>
      <c r="D852" s="15"/>
      <c r="E852" s="7"/>
      <c r="F852" s="7"/>
      <c r="G852" s="19"/>
      <c r="H852" s="16"/>
      <c r="I852" s="19"/>
      <c r="J852" s="19"/>
      <c r="K852" s="19"/>
      <c r="L852" s="7"/>
    </row>
    <row r="853" spans="1:12" s="17" customFormat="1">
      <c r="A853" s="7"/>
      <c r="B853" s="7"/>
      <c r="C853" s="2"/>
      <c r="D853" s="15"/>
      <c r="E853" s="7"/>
      <c r="F853" s="7"/>
      <c r="G853" s="19"/>
      <c r="H853" s="16"/>
      <c r="I853" s="19"/>
      <c r="J853" s="19"/>
      <c r="K853" s="19"/>
      <c r="L853" s="7"/>
    </row>
    <row r="854" spans="1:12" s="17" customFormat="1">
      <c r="A854" s="7"/>
      <c r="B854" s="7"/>
      <c r="C854" s="2"/>
      <c r="D854" s="15"/>
      <c r="E854" s="7"/>
      <c r="F854" s="7"/>
      <c r="G854" s="19"/>
      <c r="H854" s="16"/>
      <c r="I854" s="19"/>
      <c r="J854" s="19"/>
      <c r="K854" s="19"/>
      <c r="L854" s="7"/>
    </row>
    <row r="879" ht="27.75" customHeight="1"/>
    <row r="881" ht="250.5" customHeight="1"/>
  </sheetData>
  <sortState ref="B658:L822">
    <sortCondition ref="B658:B822"/>
  </sortState>
  <mergeCells count="2">
    <mergeCell ref="B231:C232"/>
    <mergeCell ref="B567:D568"/>
  </mergeCells>
  <dataValidations xWindow="1473" yWindow="745" count="3">
    <dataValidation type="decimal" allowBlank="1" showInputMessage="1" showErrorMessage="1" errorTitle="Wartość spoza zakresu" error="Cena zbytu netto (Katalogowa) (Produkt Polpharmy) (Produkt) musi być liczbą z zakresu od 0 do 922337203685477." promptTitle="Liczba dziesiętna" prompt="Minimalna wartość: 0._x000d__x000a_Maksymalna wartość: 922337203685477._x000d__x000a_  " sqref="G559 G573 G157:G161 G10 G163:G166 G271:G280 G776:G782 G787:G795 G745:G746 G283:G434 G514">
      <formula1>0</formula1>
      <formula2>922337203685477</formula2>
    </dataValidation>
    <dataValidation type="decimal" showInputMessage="1" showErrorMessage="1" errorTitle="Wartość spoza zakresu" error="Ilość musi być liczbą całkowitą z zakresu od 0 do 2147483647." promptTitle="Liczba całkowita (wymagane)" prompt="Minimalna wartość: 0._x000d__x000a_Maksymalna wartość: 2147483647._x000d__x000a_  " sqref="E283 E559 E573 E157:E161 E10 E163:E166 E271:E280 E776:E782 E787:E795 E745:E746 E286:E434 E514">
      <formula1>0</formula1>
      <formula2>2147483647</formula2>
    </dataValidation>
    <dataValidation type="textLength" operator="lessThanOrEqual" showInputMessage="1" showErrorMessage="1" errorTitle="Przekroczono długość" error="Ta wartość musi zawierać 750 znaków lub mniej." promptTitle="Tekst (wymagane)" prompt="Maksymalna długość: 750 znaków." sqref="B559 B573 B157:B161 B10 B163:B166 B271:B280 B776:B782 B787:B795 B745:B746 B283:B434 B514">
      <formula1>750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&amp;Lpakiety do przetargu 18/2024&amp;R&amp;P</oddFooter>
  </headerFooter>
  <rowBreaks count="87" manualBreakCount="87">
    <brk id="12" min="2" max="723" man="1"/>
    <brk id="22" max="16383" man="1"/>
    <brk id="27" max="16383" man="1"/>
    <brk id="36" max="16383" man="1"/>
    <brk id="44" max="16383" man="1"/>
    <brk id="50" max="16383" man="1"/>
    <brk id="59" max="16383" man="1"/>
    <brk id="71" max="16383" man="1"/>
    <brk id="85" max="16383" man="1"/>
    <brk id="103" max="16383" man="1"/>
    <brk id="113" max="16383" man="1"/>
    <brk id="128" max="16383" man="1"/>
    <brk id="144" max="16383" man="1"/>
    <brk id="159" max="16383" man="1"/>
    <brk id="168" max="16383" man="1"/>
    <brk id="176" max="16383" man="1"/>
    <brk id="182" max="16383" man="1"/>
    <brk id="190" max="16383" man="1"/>
    <brk id="202" max="16383" man="1"/>
    <brk id="213" max="16383" man="1"/>
    <brk id="220" max="16383" man="1"/>
    <brk id="226" max="16383" man="1"/>
    <brk id="232" max="16383" man="1"/>
    <brk id="237" max="16383" man="1"/>
    <brk id="242" max="16383" man="1"/>
    <brk id="247" max="16383" man="1"/>
    <brk id="252" max="16383" man="1"/>
    <brk id="258" max="16383" man="1"/>
    <brk id="263" max="16383" man="1"/>
    <brk id="268" max="16383" man="1"/>
    <brk id="290" max="16383" man="1"/>
    <brk id="310" max="16383" man="1"/>
    <brk id="331" max="16383" man="1"/>
    <brk id="349" max="16383" man="1"/>
    <brk id="364" max="16383" man="1"/>
    <brk id="381" max="16383" man="1"/>
    <brk id="404" max="16383" man="1"/>
    <brk id="429" max="16383" man="1"/>
    <brk id="440" max="16383" man="1"/>
    <brk id="445" max="16383" man="1"/>
    <brk id="455" max="16383" man="1"/>
    <brk id="474" max="16383" man="1"/>
    <brk id="489" max="16383" man="1"/>
    <brk id="504" max="16383" man="1"/>
    <brk id="517" max="16383" man="1"/>
    <brk id="523" max="16383" man="1"/>
    <brk id="531" max="16383" man="1"/>
    <brk id="542" max="16383" man="1"/>
    <brk id="551" max="16383" man="1"/>
    <brk id="556" max="16383" man="1"/>
    <brk id="562" max="16383" man="1"/>
    <brk id="569" max="16383" man="1"/>
    <brk id="583" max="16383" man="1"/>
    <brk id="593" max="16383" man="1"/>
    <brk id="598" max="16383" man="1"/>
    <brk id="603" max="16383" man="1"/>
    <brk id="616" max="16383" man="1"/>
    <brk id="634" max="16383" man="1"/>
    <brk id="642" max="16383" man="1"/>
    <brk id="654" max="16383" man="1"/>
    <brk id="667" max="16383" man="1"/>
    <brk id="685" max="723" man="1"/>
    <brk id="696" max="16383" man="1"/>
    <brk id="716" max="16383" man="1"/>
    <brk id="734" max="16383" man="1"/>
    <brk id="750" max="723" man="1"/>
    <brk id="755" min="2" max="723" man="1"/>
    <brk id="773" max="16383" man="1"/>
    <brk id="784" max="16383" man="1"/>
    <brk id="798" max="16383" man="1"/>
    <brk id="802" max="723" man="1"/>
    <brk id="805" max="723" man="1"/>
    <brk id="807" max="16383" man="1"/>
    <brk id="809" max="723" man="1"/>
    <brk id="815" max="16383" man="1"/>
    <brk id="819" max="16383" man="1"/>
    <brk id="821" max="16383" man="1"/>
    <brk id="837" max="16383" man="1"/>
    <brk id="853" max="16383" man="1"/>
    <brk id="858" max="16383" man="1"/>
    <brk id="861" min="2" max="723" man="1"/>
    <brk id="862" max="16383" man="1"/>
    <brk id="864" max="16383" man="1"/>
    <brk id="865" max="16383" man="1"/>
    <brk id="871" max="16383" man="1"/>
    <brk id="875" max="16383" man="1"/>
    <brk id="878" max="1024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Szpital Powiatowy w Chrzanowie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Aneta A.P. Pawłowska</cp:lastModifiedBy>
  <cp:lastPrinted>2024-01-15T14:18:44Z</cp:lastPrinted>
  <dcterms:created xsi:type="dcterms:W3CDTF">2023-05-16T09:00:43Z</dcterms:created>
  <dcterms:modified xsi:type="dcterms:W3CDTF">2024-02-23T07:29:28Z</dcterms:modified>
</cp:coreProperties>
</file>