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ary dysk D\Przetargi - Remonty dróg - 2024 r\Osuwisko - Blizne\Przedmiar robót\"/>
    </mc:Choice>
  </mc:AlternateContent>
  <bookViews>
    <workbookView xWindow="0" yWindow="0" windowWidth="28800" windowHeight="12435" tabRatio="703" activeTab="2"/>
  </bookViews>
  <sheets>
    <sheet name="OKŁADKA" sheetId="5" r:id="rId1"/>
    <sheet name="ZESTAWIENIE" sheetId="6" state="hidden" r:id="rId2"/>
    <sheet name="STABILIZACJA" sheetId="1" r:id="rId3"/>
  </sheets>
  <externalReferences>
    <externalReference r:id="rId4"/>
  </externalReferences>
  <definedNames>
    <definedName name="_xlnm.Print_Titles" localSheetId="2">STABILIZACJA!$5:$6</definedName>
  </definedNames>
  <calcPr calcId="152511"/>
</workbook>
</file>

<file path=xl/calcChain.xml><?xml version="1.0" encoding="utf-8"?>
<calcChain xmlns="http://schemas.openxmlformats.org/spreadsheetml/2006/main">
  <c r="F46" i="1" l="1"/>
  <c r="F129" i="1" l="1"/>
  <c r="F96" i="1" l="1"/>
  <c r="F94" i="1"/>
  <c r="F31" i="1"/>
  <c r="F116" i="1"/>
  <c r="F115" i="1" s="1"/>
  <c r="F39" i="1"/>
  <c r="F50" i="1"/>
  <c r="F126" i="1"/>
  <c r="F125" i="1" s="1"/>
  <c r="F121" i="1"/>
  <c r="F120" i="1" s="1"/>
  <c r="F112" i="1"/>
  <c r="F111" i="1" s="1"/>
  <c r="F114" i="1" s="1"/>
  <c r="F113" i="1" s="1"/>
  <c r="F71" i="1"/>
  <c r="F69" i="1" s="1"/>
  <c r="F100" i="1"/>
  <c r="F98" i="1" s="1"/>
  <c r="F93" i="1"/>
  <c r="F92" i="1" s="1"/>
  <c r="F91" i="1"/>
  <c r="F89" i="1"/>
  <c r="F88" i="1" s="1"/>
  <c r="F80" i="1"/>
  <c r="F78" i="1"/>
  <c r="F74" i="1"/>
  <c r="F53" i="1"/>
  <c r="F52" i="1" s="1"/>
  <c r="F40" i="1"/>
  <c r="F38" i="1"/>
  <c r="F36" i="1"/>
  <c r="F43" i="1" s="1"/>
  <c r="F42" i="1" s="1"/>
  <c r="F30" i="1"/>
  <c r="F29" i="1" s="1"/>
  <c r="F28" i="1"/>
  <c r="F27" i="1" s="1"/>
  <c r="F21" i="1"/>
  <c r="F20" i="1" s="1"/>
  <c r="F18" i="1"/>
  <c r="F17" i="1"/>
  <c r="F23" i="1"/>
  <c r="F90" i="1"/>
  <c r="F85" i="1"/>
  <c r="F84" i="1" s="1"/>
  <c r="F65" i="1"/>
  <c r="F64" i="1" s="1"/>
  <c r="F67" i="1" s="1"/>
  <c r="F66" i="1" s="1"/>
  <c r="F57" i="1"/>
  <c r="A10" i="1"/>
  <c r="A11" i="1" s="1"/>
  <c r="A12" i="1" s="1"/>
  <c r="A16" i="1" s="1"/>
  <c r="A20" i="1" s="1"/>
  <c r="A23" i="1" s="1"/>
  <c r="A27" i="1" s="1"/>
  <c r="A29" i="1" s="1"/>
  <c r="A31" i="1" s="1"/>
  <c r="A35" i="1" s="1"/>
  <c r="A37" i="1" s="1"/>
  <c r="A42" i="1" s="1"/>
  <c r="A46" i="1" s="1"/>
  <c r="A50" i="1" s="1"/>
  <c r="A52" i="1" s="1"/>
  <c r="A57" i="1" s="1"/>
  <c r="A60" i="1" s="1"/>
  <c r="A64" i="1" s="1"/>
  <c r="A66" i="1" s="1"/>
  <c r="A69" i="1" s="1"/>
  <c r="A74" i="1" s="1"/>
  <c r="A78" i="1" s="1"/>
  <c r="A80" i="1" s="1"/>
  <c r="A84" i="1" s="1"/>
  <c r="A88" i="1" s="1"/>
  <c r="A90" i="1" s="1"/>
  <c r="A92" i="1" s="1"/>
  <c r="A1" i="1"/>
  <c r="F105" i="1"/>
  <c r="A1" i="6"/>
  <c r="A5" i="6"/>
  <c r="A2" i="1" s="1"/>
  <c r="C10" i="6"/>
  <c r="F61" i="1"/>
  <c r="F60" i="1" s="1"/>
  <c r="F35" i="1"/>
  <c r="F16" i="1" l="1"/>
  <c r="F37" i="1"/>
  <c r="A94" i="1"/>
  <c r="A96" i="1" s="1"/>
  <c r="A98" i="1" s="1"/>
  <c r="A105" i="1" s="1"/>
  <c r="A111" i="1" s="1"/>
  <c r="A113" i="1" s="1"/>
  <c r="A115" i="1" s="1"/>
  <c r="A120" i="1" s="1"/>
  <c r="A125" i="1" s="1"/>
  <c r="A129" i="1" s="1"/>
  <c r="D10" i="6"/>
  <c r="D11" i="6" s="1"/>
  <c r="D12" i="6" s="1"/>
  <c r="D13" i="6" s="1"/>
</calcChain>
</file>

<file path=xl/sharedStrings.xml><?xml version="1.0" encoding="utf-8"?>
<sst xmlns="http://schemas.openxmlformats.org/spreadsheetml/2006/main" count="400" uniqueCount="216">
  <si>
    <t>Lp.</t>
  </si>
  <si>
    <t>km</t>
  </si>
  <si>
    <t>RAZEM</t>
  </si>
  <si>
    <t>m</t>
  </si>
  <si>
    <t>D 01.01.01</t>
  </si>
  <si>
    <t>....................</t>
  </si>
  <si>
    <t>(pięczątka Firmy)</t>
  </si>
  <si>
    <t>Sporządził:</t>
  </si>
  <si>
    <t>Upełnomocniony Przedstawiciel Firmy:</t>
  </si>
  <si>
    <t>.....................</t>
  </si>
  <si>
    <t xml:space="preserve">         .....................................</t>
  </si>
  <si>
    <t>(podpis i pieczęć)</t>
  </si>
  <si>
    <t>CZĘŚĆ ZBIORCZA</t>
  </si>
  <si>
    <t>część</t>
  </si>
  <si>
    <t>Wyszczególnienie robót</t>
  </si>
  <si>
    <t>Wartość w zł 
(netto)</t>
  </si>
  <si>
    <t>OGÓŁEM</t>
  </si>
  <si>
    <t>Jednostka</t>
  </si>
  <si>
    <t>Nazwa</t>
  </si>
  <si>
    <t>x</t>
  </si>
  <si>
    <t>Wyszczególnienie elementów</t>
  </si>
  <si>
    <r>
      <t>m</t>
    </r>
    <r>
      <rPr>
        <vertAlign val="superscript"/>
        <sz val="10"/>
        <rFont val="Arial Narrow"/>
        <family val="2"/>
      </rPr>
      <t>3</t>
    </r>
  </si>
  <si>
    <r>
      <t>m</t>
    </r>
    <r>
      <rPr>
        <vertAlign val="superscript"/>
        <sz val="10"/>
        <rFont val="Arial Narrow"/>
        <family val="2"/>
      </rPr>
      <t>2</t>
    </r>
  </si>
  <si>
    <t>WYMAGANIA OGÓLNE</t>
  </si>
  <si>
    <t>DM 00.00.00</t>
  </si>
  <si>
    <t>ryczałt</t>
  </si>
  <si>
    <t>----</t>
  </si>
  <si>
    <t>ROBOTY PRZYGOTOWAWCZE</t>
  </si>
  <si>
    <t>ROBOTY ZIEMNE</t>
  </si>
  <si>
    <t>ROBOTY WYKOŃCZENIOWE</t>
  </si>
  <si>
    <t>Numer  SST (podstawa wyceny)</t>
  </si>
  <si>
    <t>Numer pozycji cenowej</t>
  </si>
  <si>
    <t>00.</t>
  </si>
  <si>
    <t>D 01.02.02</t>
  </si>
  <si>
    <t>Ilość</t>
  </si>
  <si>
    <t>D 01.00.00</t>
  </si>
  <si>
    <t>D 02.00.00</t>
  </si>
  <si>
    <t>D 02.01.01</t>
  </si>
  <si>
    <t>Wykonanie wykopów w gruntach kategorii I-V</t>
  </si>
  <si>
    <t>ROBOTY DROGOWE</t>
  </si>
  <si>
    <t>D 05.00.00</t>
  </si>
  <si>
    <t>NAWIERZCHNIE</t>
  </si>
  <si>
    <t>D 05.03.05</t>
  </si>
  <si>
    <t>D 06.00.00</t>
  </si>
  <si>
    <t>ROBOTY MOSTOWE</t>
  </si>
  <si>
    <t>01</t>
  </si>
  <si>
    <t>11</t>
  </si>
  <si>
    <t>D 04.00.00</t>
  </si>
  <si>
    <t>PODBUDOWY</t>
  </si>
  <si>
    <t>D 04.01.01</t>
  </si>
  <si>
    <t>Koryto wraz z profilowaniem i zagęszczaniem podłoża</t>
  </si>
  <si>
    <t>D 06.01.01</t>
  </si>
  <si>
    <t>Umocnienie skarp, rowów i ścieków</t>
  </si>
  <si>
    <t>D 07.00.00</t>
  </si>
  <si>
    <t>OZNAKOWANIE DRÓG I URZĄDZENIA BEZPIECZEŃSTWA RUCHU</t>
  </si>
  <si>
    <t>D 07.05.01</t>
  </si>
  <si>
    <t>Bariery ochronne stalowe</t>
  </si>
  <si>
    <t>RAZEM: OZNAKOWANIE DRÓG I URZĄDZENIA BEZPIECZEŃSTWA RUCHU</t>
  </si>
  <si>
    <t>31</t>
  </si>
  <si>
    <t>D 04.03.01</t>
  </si>
  <si>
    <t>Skropienie warstw konstrukcyjnych emulsją asfaltową</t>
  </si>
  <si>
    <t>53</t>
  </si>
  <si>
    <t>D 10.00.00</t>
  </si>
  <si>
    <t>INNE ROBOTY</t>
  </si>
  <si>
    <t>M 22.00.00</t>
  </si>
  <si>
    <t>KORPUSY PODPÓR</t>
  </si>
  <si>
    <t>M 22.01.00</t>
  </si>
  <si>
    <t>02</t>
  </si>
  <si>
    <t>13</t>
  </si>
  <si>
    <t>Podbudowa z tłucznia kamiennego</t>
  </si>
  <si>
    <t>D 02.03.01</t>
  </si>
  <si>
    <t>Wykonanie nasypów</t>
  </si>
  <si>
    <t>Wykonanie nasypów mechanicznie z gruntów kategorii I-VI z uzyskanego z wykopu z transportem gruntu z odkładu</t>
  </si>
  <si>
    <t>02
04</t>
  </si>
  <si>
    <t>VAT 23 %</t>
  </si>
  <si>
    <t>Wyznaczenie trasy i punktów wysokościowych w terenie pagórkowatym lub górskim</t>
  </si>
  <si>
    <t>D 01.02.00</t>
  </si>
  <si>
    <t>Roboty w zakresie usuwania gleby</t>
  </si>
  <si>
    <t>D 01.01.00</t>
  </si>
  <si>
    <t>Roboty pomiarowe</t>
  </si>
  <si>
    <t>D 01.03.00</t>
  </si>
  <si>
    <t>Roboty rozbiórkowe, usunięcie i ochrona drzew</t>
  </si>
  <si>
    <t>D 01.03.02</t>
  </si>
  <si>
    <t>Rozebranie podbudowy z kruszywa łamanego lub naturalnego grubości warstwy 15cm wraz z odwozem gruzu na odl. do 10km</t>
  </si>
  <si>
    <t>Rozbiórka budowli inżynierskich</t>
  </si>
  <si>
    <t>Roboty ziemne poprzeczne (bez transportu) wykonywane mechanicznie w gr. kat. I-V</t>
  </si>
  <si>
    <t>Ilość wg ilości podbudowy tłuczniowej i warstwy podbudowy bitumicznej</t>
  </si>
  <si>
    <t>Oczyszczenie warstw konstrukcyjnych ręczne</t>
  </si>
  <si>
    <t>04</t>
  </si>
  <si>
    <t>D 04.03.00</t>
  </si>
  <si>
    <t>D 04.03.02</t>
  </si>
  <si>
    <t>D 04.04.02</t>
  </si>
  <si>
    <t>D 05.03.11</t>
  </si>
  <si>
    <t>Recykling (remixing)</t>
  </si>
  <si>
    <t>33</t>
  </si>
  <si>
    <t>D 05.03.03</t>
  </si>
  <si>
    <t>Nawierzchnia z betonu asfaltowego</t>
  </si>
  <si>
    <t>Humusowanie z obsianiem skarp przy grubości humusu 5cm - humus z odkładu</t>
  </si>
  <si>
    <t>D 10.01.00</t>
  </si>
  <si>
    <t>Mury oporowe i inne elementy</t>
  </si>
  <si>
    <t>Wykonanie konstrukcji oporowej z pali CFA</t>
  </si>
  <si>
    <t>D 10.01.01</t>
  </si>
  <si>
    <t>Analogia - Oczep żelbetowy zwieńczający pale CFA</t>
  </si>
  <si>
    <t>M 22.01.01
M 22.01.02</t>
  </si>
  <si>
    <t>11
69</t>
  </si>
  <si>
    <t>61</t>
  </si>
  <si>
    <t>Wykonanie wykopów w gruntach kategorii I-V z transportem urobku na odkład/nasyp na odl. do 10km</t>
  </si>
  <si>
    <t>Ilość wg ilości wykopów</t>
  </si>
  <si>
    <t>05</t>
  </si>
  <si>
    <t>21</t>
  </si>
  <si>
    <t>Rozebranie barier drogowych stalowych wraz z odwozem złomu na odl. do 10km</t>
  </si>
  <si>
    <t>Koryta wykonywane mechanicznie wraz z profilowaniem i zagęszczaniem podłoża w gruntach kat. I-VI, głębokość koryta 41cm</t>
  </si>
  <si>
    <t>26</t>
  </si>
  <si>
    <t>STABILIZACJA OSUWISKA</t>
  </si>
  <si>
    <t>Geodezyjna obsługa inwestycji i inwentaryzacja powykonawcza</t>
  </si>
  <si>
    <t>Zdjęcie warstwy humusu lub (i) darniny o grubości warstwy do 20cm do późniejszego wykorzystania</t>
  </si>
  <si>
    <t>Wykonanie podbudowy z tłucznia kamiennego, gr. w-wy średnio 25cm (20-30cm) po zagęszczeniu</t>
  </si>
  <si>
    <t>D 03.00.00</t>
  </si>
  <si>
    <t>ODWODNIENIE KORPUSU DROGOWEGO</t>
  </si>
  <si>
    <t>D 03.02.01</t>
  </si>
  <si>
    <t>Kanalizacja deszczowa</t>
  </si>
  <si>
    <t>D 04.02.02</t>
  </si>
  <si>
    <t>Warstwa mrozoochronna</t>
  </si>
  <si>
    <t>Wykonanie warstwy mrozoochronnej z piasku, w-wa gr. 32cm</t>
  </si>
  <si>
    <t>Warstwa mrozoochronna na całej szerokości korpusu drogi w zakresie wykopów</t>
  </si>
  <si>
    <t>Rozebranie podbudowy i nawierzchni z mieszanek mineralno-bitumicznych, grubości warstwy 20cm wraz z odwozem gruzu na odl. do 10km</t>
  </si>
  <si>
    <t>M 27.00.00</t>
  </si>
  <si>
    <t>HYDROIZOLACJA</t>
  </si>
  <si>
    <t>M 27.01.00</t>
  </si>
  <si>
    <t>IZOLACJE POWŁOKOWE</t>
  </si>
  <si>
    <t>M 27.01.01</t>
  </si>
  <si>
    <t>POWŁOKA IZOLACYJNA BITUMICZNA - "NA ZIMNO"</t>
  </si>
  <si>
    <t>Wykonanie powłokowej izolacji bitumicznej układanej "na zimno" - powierzchnie pionowe i poziome</t>
  </si>
  <si>
    <t>D 01.02.03</t>
  </si>
  <si>
    <t>Wyburzenie obiektów budowlanych</t>
  </si>
  <si>
    <t>Rozbiórki obiektów kubaturowych wraz z odwozem gruzu na odl. do 20km - przepust pod tymczasową jezdnią z podbudową i ściankami wlotu i wylotu</t>
  </si>
  <si>
    <t>51</t>
  </si>
  <si>
    <t>66</t>
  </si>
  <si>
    <t>Umocnienie skarp rowów i ścieków betonowymi prefabrykowanymi płytami ażurowymi</t>
  </si>
  <si>
    <t>Odtworzenie nawierzchni drogi: 85/1000</t>
  </si>
  <si>
    <t>Wyznaczenie punktów charakterystycznych związanych z wytyczeniem pali i punktów charakterystycznych oczepów: 77*3/1000</t>
  </si>
  <si>
    <t>Dla skarpy drogi: 3,5*85</t>
  </si>
  <si>
    <t xml:space="preserve">Rozebranie przepustu pod zjazdem w km </t>
  </si>
  <si>
    <t>Rozebranie podbudowy drogi: 5*85*1,05</t>
  </si>
  <si>
    <t>Rozebranie podbudowy drogi: 5*85*1,03</t>
  </si>
  <si>
    <t>Wykopy pod odtworzenie rowu prawostronnego: 85*0,9</t>
  </si>
  <si>
    <t>22</t>
  </si>
  <si>
    <t>Koryto pod wykonanie konstrukcji jezdni: 644</t>
  </si>
  <si>
    <t>Ilość: 604</t>
  </si>
  <si>
    <t>D 04.07.01</t>
  </si>
  <si>
    <t>Podbudowa z betonu asfaltowego</t>
  </si>
  <si>
    <t>16</t>
  </si>
  <si>
    <t>Wykonanie podbudowy - warstwy podbudowy z betonu asfaltowego na poszerzeniach o uziarnieniu 0/16, gr. w-wy 7cm</t>
  </si>
  <si>
    <t>Podbudowa jezdni w zakresie: 555</t>
  </si>
  <si>
    <t>14</t>
  </si>
  <si>
    <t>Wykonanie nawierzchni z betonu asfaltowego o uziarnieniu 0/16 warstwa wiążąca gr. w-wy 5cm</t>
  </si>
  <si>
    <t>Ilość na drodze głównej: 540</t>
  </si>
  <si>
    <t>Wykonanie nawierzchni z betonu asfaltowego o uziarnieniu 0/11 warstwa ścieralna gr. w-wy 4cm</t>
  </si>
  <si>
    <t>Ilość na drodze głównej: 530</t>
  </si>
  <si>
    <t>Wykonanie frezowania nawierzchni asfaltowych na zimno gr. w-wy 4cm</t>
  </si>
  <si>
    <t>Odtworzenie nawierzchni na "zazębieniu" po frezowaniu: 4*5*2</t>
  </si>
  <si>
    <t>Dla przestrzeni od strony skarpy nad umocnieniami z płyt: 2,3*85</t>
  </si>
  <si>
    <t>Umocnienie dna rowów i ścieków elementami prefabrykowanymi korytkowymi - ściek typu kolejowego</t>
  </si>
  <si>
    <t>Umocnienie skarp i przeciwskarp na odcinku odtworzenia rowu - 2 rzędy płyt oparte na ścieku typu kolejowego: 1,2*(63+14)</t>
  </si>
  <si>
    <t>Pobocza: (83,5+85,6)*0,75</t>
  </si>
  <si>
    <t>Ścieki betonowe prefabrykowane korytkowe typu kolejowego głębokości 51cm ułożone na lawie betonowej z uszczelnieniem spoin zaprawą betonową wraz z monolitycznymi przejściami w miejscach zmiany kierunku spływu: ściek w dnie odtwarzanego rowu 63+14</t>
  </si>
  <si>
    <t>Bariery od strony skarpy: 80</t>
  </si>
  <si>
    <t>Pale dolne długości 13m: 77szt</t>
  </si>
  <si>
    <t>Wykonanie warstwy wyrównawczej z betonu C12/15 (B15) pod oczepem</t>
  </si>
  <si>
    <t>Oczep pali: 77*6,3*1</t>
  </si>
  <si>
    <t>Pionowe i poziome elementy oczepu: 77*6,3+77*1*2+6,3*1*2</t>
  </si>
  <si>
    <t>D 03.01.00</t>
  </si>
  <si>
    <t>Przepusty</t>
  </si>
  <si>
    <t>D 03.01.01</t>
  </si>
  <si>
    <t>Wykonanie ścianek czołowych przepustów</t>
  </si>
  <si>
    <t>Wykonanie kanalizacji deszczowej drenażowej z rur z polipropylennu (1/3 po obwodzie od góry część sącząca) o średnicy 40 cm na ławie z suchego betonu. Rury o wytrzymałości obwodowej SN8KPa łączone na uszczelkę gumową</t>
  </si>
  <si>
    <t>Przepusty pod zjazdem</t>
  </si>
  <si>
    <t>Wykopy dla wykonania oczepu: 14,6*85*1,1</t>
  </si>
  <si>
    <t>Wykopy dla montażu drenu poza wykopami pod oczep: 7*1</t>
  </si>
  <si>
    <t>Wypełnienie przestrzeni pomiędzy spodem warstw konstrukcyjnych, a górą oczepu wraz z zasypaniem drenu</t>
  </si>
  <si>
    <t>W-wa średniej grubości 10cm wraz z wyszerzeniami dla umiejscowienia drenu: 80*7*0,15</t>
  </si>
  <si>
    <t>Zjazd: 32</t>
  </si>
  <si>
    <t xml:space="preserve">Koszt dostosowania się do wymagań Warunków Kontraktu i Wymagań Ogólnych zawartych w Specyfikacji Technicznej DM 00.00.00
Ponadto w pozycji należy ująć koszty wykonania i rozbiórki dojazdów do miejsc wykonywania robót oraz wszelkich innych kosztów z tym związanych ( w tym transport ponadnormatywny po drogach publicznych) poza zakresem inwestycji oznaczonym na Planie Zagospodarowania.
</t>
  </si>
  <si>
    <t>Koszty wykonania zabezpieczeń tymczasowych i docelowych lub przebudów wszystkich obiektów,  urządzeń/sieci uzbrojenia terenu w rejonie objętym inwestycją i robotami związanymi transportem sprzętu zgodnie z warunkami wydanymi przez ich właścicieli lub administratorów. Wycena obejmuje komplet robót wraz z doprowadzeniem terenu do stanu pierwotnego wraz z  kosztem nadzorów ze strony właścicieli urządzeń oraz koszt ubezpieczenia inwestycji na wypadek zniszczeń wynikłych podczas realizacji robót lub w przypadku braku należytego ubezpieczenia kosztów odszkodowań wynikających z zajęć terenu i dok. szkód w składnikach majątkowych oraz koszt robót około obiektowych (m. in. wycinka drzew i karczowanie pni)</t>
  </si>
  <si>
    <t xml:space="preserve">Wprowadzenie organizacji ruchu i utrzymywanie oznakowania w czasie trwania robót (odzysk) </t>
  </si>
  <si>
    <t>Wykopy dla wykonania oczepu poza przestrzenią samego oczepu do otworzenia po wykonaniu robót: 2*85*1,1</t>
  </si>
  <si>
    <t>Oczyszczenie i skropienie n warstw konstrukcyjnych</t>
  </si>
  <si>
    <t>Frezowanie w-wy nawierzchni na końcach opracowania dla dowiązania jezdni projektowanej do istniejącej</t>
  </si>
  <si>
    <t>Ręczne plantowanie skarp i dna wykopów oraz korony nasypów w gruntach kat. I III</t>
  </si>
  <si>
    <t>Dla korpusu dróg w ilości humusowania i umocnień:3,5*85</t>
  </si>
  <si>
    <t>Umocnienie skarpy i przeciwskarpy; umocnienia płytami betonowymi prefabrykowanymi typu YOMB 60x40x10cm na podsypce piaskowej gr. 10cm z wypełnieniem otworów i szczelin piaskiem. W zakres robót wchodzi ponadto kołkowanie płyt - 2 kołki długości 100cm na płytę.</t>
  </si>
  <si>
    <t>Założono zwiększoną ilość betonu wypełniającego wolne przestrzenie w gruncie na poziomie 10% objętości pali - jeśli Wykonawca uzna, że nadmiar jest niedostateczny powinien dodatkową ilość zawrzeć w pozycji 24</t>
  </si>
  <si>
    <t>Umocnienie dna rowów i ścieków elementami prefabrykowanymi korytkowymi - ściek drogowy</t>
  </si>
  <si>
    <t>Ścieki betonowe prefabrykowane korytkowe typu drogowego 60x50x15cm ułożone na lawie betonowej z uszczelnieniem spoin zaprawą betonową wraz z monolitycznymi przejściami w miejscach zmiany kierunku spływu:  ściek od ścieku trójkatnego przy jezdni</t>
  </si>
  <si>
    <t>Umocnienie dna rowów i ścieków elementami prefabrykowanymi korytkowymi - ściek trójkątny</t>
  </si>
  <si>
    <t>Ścieki betonowe prefabrykowane korytkowe typu drogowego 50x50x15cm ułożone na lawie betonowej z uszczelnieniem spoin zaprawą betonową wraz z monolitycznymi przejściami w miejscach zmiany kierunku spływu:  ściek przy jezdni</t>
  </si>
  <si>
    <t>Wykonanie przykanalików z rur PCV lub PP o średnicy 16cm - analogia wykonanie drenów francuzkich w geowłókninie</t>
  </si>
  <si>
    <t>Dren przy oczepie z odprowadzeniem na skarpę: 13,5</t>
  </si>
  <si>
    <t>Dren pod rowem z odprowadzeniem na skarpę: 95,5</t>
  </si>
  <si>
    <t>Ustawienie barier ochronnych stalowych jednostronnych - przekładkowych; bariery z odblaskami oraz łącznikami skośnymi na początku i końcu</t>
  </si>
  <si>
    <t>M 29.00.00</t>
  </si>
  <si>
    <t>ROBOTY PRZYOBIEKTOWE</t>
  </si>
  <si>
    <t>M 29.09.01</t>
  </si>
  <si>
    <t>ROBOTY REGULACYJNE</t>
  </si>
  <si>
    <t>32</t>
  </si>
  <si>
    <t>Istniejące zabezpieczenie przy skarpie</t>
  </si>
  <si>
    <t xml:space="preserve">Zabezpieczenie osuwiska w ciągu drogi powiatowej Nr 2063R Blizne – Golcowa w km 1+836 - 1+913 wraz z odbudową drogi w km 1+830 - 1+915  w miejscowości Blizne
</t>
  </si>
  <si>
    <t>Wykonanie konstrukcji z koszy siatkowo-kamienej z drutu plecionego grubości 2,7mm "piętrowej" na lądzie</t>
  </si>
  <si>
    <t>Umocnienie podnóża skarpy na wylotach ścieku i drenów</t>
  </si>
  <si>
    <t>Wykonanie pali żelbetowych o śr. 800mm z betonu C25/30 typu CFA wraz ze zbrojeniem kształtownikiem HEB 300mm wraz z przygotowaniem i demontażem tymczasowych stanowisk dla maszyn i urządzeń</t>
  </si>
  <si>
    <t>Zwiększona ilość betonu w związku z wykonywaniem w gruncie pali żelbetowych o śr. 800 mm z betonu C25/30 typu CFA</t>
  </si>
  <si>
    <t>Wykonanie żelbetowego oczepu na długości  pali z betonu kl. 25/30 wraz z deskowaniem i zbrojeniem stalą klasy A-IIIN oraz wyk. dylatacji pomiędzy segmentami oczepów</t>
  </si>
  <si>
    <t>Monolityczna komora wpadowa przy przepuście w km 1+844,5; (km lok. 0+014,50): (1,2*1+0,6*1)*2*0,2+1,2*1*0,2</t>
  </si>
  <si>
    <t>Monolityczna komora wpadowa przy przepuście w km 1+853,50; (km lok. 0+023,50): (1,2*1+0,6*1)*2*0,2+1,2*1*0,2</t>
  </si>
  <si>
    <t>PRZEDMIAR ROBÓT</t>
  </si>
  <si>
    <t>Data opracowania 25.11.2019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</si>
</sst>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3"/>
      <name val="Times New Roman CE"/>
      <family val="1"/>
      <charset val="238"/>
    </font>
    <font>
      <sz val="8"/>
      <name val="Times New Roman CE"/>
      <family val="1"/>
      <charset val="238"/>
    </font>
    <font>
      <b/>
      <sz val="25"/>
      <name val="Times New Roman CE"/>
      <family val="1"/>
      <charset val="238"/>
    </font>
    <font>
      <b/>
      <sz val="18"/>
      <name val="Times New Roman CE"/>
      <family val="1"/>
      <charset val="238"/>
    </font>
    <font>
      <b/>
      <sz val="16"/>
      <name val="Times New Roman CE"/>
      <family val="1"/>
      <charset val="238"/>
    </font>
    <font>
      <sz val="16"/>
      <name val="Times New Roman CE"/>
      <family val="1"/>
      <charset val="238"/>
    </font>
    <font>
      <sz val="14"/>
      <name val="Times New Roman CE"/>
      <family val="1"/>
      <charset val="238"/>
    </font>
    <font>
      <b/>
      <sz val="16"/>
      <name val="Arial Narrow"/>
      <family val="2"/>
    </font>
    <font>
      <sz val="10"/>
      <name val="Arial Narrow"/>
      <family val="2"/>
    </font>
    <font>
      <sz val="16"/>
      <name val="Arial Narrow"/>
      <family val="2"/>
    </font>
    <font>
      <sz val="14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sz val="9"/>
      <name val="Times New Roman"/>
      <family val="1"/>
      <charset val="238"/>
    </font>
    <font>
      <b/>
      <sz val="15"/>
      <color rgb="FFFF000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gray125">
        <bgColor indexed="43"/>
      </patternFill>
    </fill>
    <fill>
      <patternFill patternType="gray125">
        <bgColor indexed="47"/>
      </patternFill>
    </fill>
    <fill>
      <patternFill patternType="solid">
        <fgColor indexed="47"/>
        <bgColor indexed="64"/>
      </patternFill>
    </fill>
    <fill>
      <patternFill patternType="gray0625">
        <bgColor indexed="50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6" fillId="0" borderId="0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 applyProtection="1">
      <alignment wrapText="1"/>
      <protection locked="0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 applyProtection="1">
      <alignment horizontal="left"/>
      <protection locked="0"/>
    </xf>
    <xf numFmtId="2" fontId="11" fillId="0" borderId="0" xfId="0" applyNumberFormat="1" applyFont="1" applyFill="1" applyAlignment="1" applyProtection="1">
      <alignment horizontal="left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vertical="center" wrapText="1"/>
      <protection locked="0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2" fontId="11" fillId="0" borderId="0" xfId="0" applyNumberFormat="1" applyFont="1" applyFill="1" applyAlignment="1" applyProtection="1">
      <alignment horizontal="left" vertical="center" wrapText="1"/>
      <protection locked="0"/>
    </xf>
    <xf numFmtId="0" fontId="11" fillId="0" borderId="0" xfId="0" applyFont="1" applyFill="1" applyAlignment="1" applyProtection="1">
      <alignment horizontal="center" vertical="top" wrapText="1"/>
      <protection locked="0"/>
    </xf>
    <xf numFmtId="0" fontId="11" fillId="0" borderId="0" xfId="0" applyFont="1" applyFill="1" applyAlignment="1" applyProtection="1">
      <alignment horizontal="left" wrapText="1"/>
      <protection locked="0"/>
    </xf>
    <xf numFmtId="2" fontId="11" fillId="0" borderId="0" xfId="0" applyNumberFormat="1" applyFont="1" applyFill="1" applyAlignment="1" applyProtection="1">
      <alignment horizontal="left" wrapText="1"/>
      <protection locked="0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 applyProtection="1">
      <alignment horizontal="center" vertical="top" wrapText="1"/>
      <protection locked="0"/>
    </xf>
    <xf numFmtId="0" fontId="11" fillId="0" borderId="0" xfId="0" applyFont="1" applyFill="1" applyAlignment="1" applyProtection="1">
      <protection locked="0"/>
    </xf>
    <xf numFmtId="49" fontId="11" fillId="0" borderId="1" xfId="0" applyNumberFormat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 applyProtection="1">
      <alignment horizontal="center" vertical="top"/>
      <protection locked="0"/>
    </xf>
    <xf numFmtId="49" fontId="14" fillId="3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18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 applyProtection="1">
      <alignment horizontal="center" vertical="center" wrapText="1"/>
      <protection locked="0"/>
    </xf>
    <xf numFmtId="49" fontId="11" fillId="0" borderId="0" xfId="0" applyNumberFormat="1" applyFont="1" applyFill="1" applyAlignment="1" applyProtection="1">
      <alignment horizontal="center" vertical="top" wrapText="1"/>
      <protection locked="0"/>
    </xf>
    <xf numFmtId="49" fontId="11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49" fontId="14" fillId="3" borderId="20" xfId="0" applyNumberFormat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2" fontId="11" fillId="0" borderId="9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4" fontId="2" fillId="0" borderId="0" xfId="0" applyNumberFormat="1" applyFont="1" applyBorder="1"/>
    <xf numFmtId="0" fontId="11" fillId="7" borderId="2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49" fontId="11" fillId="7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left" vertical="center" wrapText="1"/>
    </xf>
    <xf numFmtId="0" fontId="11" fillId="7" borderId="1" xfId="0" applyFont="1" applyFill="1" applyBorder="1" applyAlignment="1" applyProtection="1">
      <alignment horizontal="center" vertical="center" wrapText="1"/>
      <protection locked="0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49" fontId="14" fillId="3" borderId="24" xfId="0" applyNumberFormat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 applyProtection="1">
      <alignment vertical="center" wrapText="1"/>
      <protection locked="0"/>
    </xf>
    <xf numFmtId="0" fontId="11" fillId="7" borderId="16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49" fontId="11" fillId="7" borderId="9" xfId="0" applyNumberFormat="1" applyFont="1" applyFill="1" applyBorder="1" applyAlignment="1">
      <alignment horizontal="center" vertical="center" wrapText="1"/>
    </xf>
    <xf numFmtId="0" fontId="11" fillId="7" borderId="9" xfId="0" applyFont="1" applyFill="1" applyBorder="1" applyAlignment="1" applyProtection="1">
      <alignment horizontal="center" vertical="center" wrapText="1"/>
      <protection locked="0"/>
    </xf>
    <xf numFmtId="4" fontId="11" fillId="0" borderId="0" xfId="0" applyNumberFormat="1" applyFont="1" applyFill="1" applyAlignment="1" applyProtection="1">
      <alignment wrapText="1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2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0" quotePrefix="1" applyFont="1" applyFill="1" applyBorder="1" applyAlignment="1">
      <alignment horizontal="center" vertical="top" wrapText="1"/>
    </xf>
    <xf numFmtId="0" fontId="11" fillId="0" borderId="3" xfId="0" quotePrefix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1" fontId="11" fillId="0" borderId="3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11" fillId="7" borderId="3" xfId="0" applyNumberFormat="1" applyFont="1" applyFill="1" applyBorder="1" applyAlignment="1">
      <alignment horizontal="center" vertical="center" wrapText="1"/>
    </xf>
    <xf numFmtId="164" fontId="11" fillId="7" borderId="15" xfId="0" applyNumberFormat="1" applyFont="1" applyFill="1" applyBorder="1" applyAlignment="1">
      <alignment horizontal="center" vertical="center" wrapText="1"/>
    </xf>
    <xf numFmtId="2" fontId="11" fillId="0" borderId="15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/>
    </xf>
    <xf numFmtId="2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right" vertical="center"/>
    </xf>
    <xf numFmtId="0" fontId="12" fillId="0" borderId="14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right" vertical="center"/>
    </xf>
    <xf numFmtId="0" fontId="12" fillId="0" borderId="18" xfId="0" applyFont="1" applyFill="1" applyBorder="1" applyAlignment="1">
      <alignment horizontal="right" vertical="center"/>
    </xf>
    <xf numFmtId="0" fontId="14" fillId="4" borderId="19" xfId="0" applyFont="1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right" vertical="center" wrapText="1"/>
    </xf>
    <xf numFmtId="2" fontId="11" fillId="2" borderId="3" xfId="0" applyNumberFormat="1" applyFont="1" applyFill="1" applyBorder="1" applyAlignment="1">
      <alignment horizontal="right" vertical="center" wrapText="1"/>
    </xf>
    <xf numFmtId="0" fontId="14" fillId="4" borderId="19" xfId="0" applyFont="1" applyFill="1" applyBorder="1" applyAlignment="1" applyProtection="1">
      <alignment horizontal="center" vertical="center" wrapText="1"/>
      <protection locked="0"/>
    </xf>
    <xf numFmtId="0" fontId="14" fillId="4" borderId="20" xfId="0" applyFont="1" applyFill="1" applyBorder="1" applyAlignment="1" applyProtection="1">
      <alignment horizontal="center" vertical="center" wrapText="1"/>
      <protection locked="0"/>
    </xf>
    <xf numFmtId="0" fontId="14" fillId="4" borderId="21" xfId="0" applyFont="1" applyFill="1" applyBorder="1" applyAlignment="1" applyProtection="1">
      <alignment horizontal="center" vertical="center" wrapText="1"/>
      <protection locked="0"/>
    </xf>
    <xf numFmtId="0" fontId="14" fillId="4" borderId="26" xfId="0" applyFont="1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  <xf numFmtId="0" fontId="10" fillId="6" borderId="28" xfId="0" applyFont="1" applyFill="1" applyBorder="1" applyAlignment="1" applyProtection="1">
      <alignment horizontal="center" vertical="center" wrapText="1"/>
      <protection locked="0"/>
    </xf>
    <xf numFmtId="0" fontId="0" fillId="6" borderId="29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top" wrapText="1"/>
      <protection locked="0"/>
    </xf>
    <xf numFmtId="0" fontId="11" fillId="0" borderId="16" xfId="0" applyFont="1" applyFill="1" applyBorder="1" applyAlignment="1" applyProtection="1">
      <alignment horizontal="center" vertical="top" wrapText="1"/>
      <protection locked="0"/>
    </xf>
    <xf numFmtId="0" fontId="11" fillId="0" borderId="11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49" fontId="11" fillId="0" borderId="20" xfId="0" applyNumberFormat="1" applyFont="1" applyFill="1" applyBorder="1" applyAlignment="1">
      <alignment horizontal="center" vertical="top" wrapText="1"/>
    </xf>
    <xf numFmtId="49" fontId="0" fillId="0" borderId="24" xfId="0" applyNumberFormat="1" applyBorder="1" applyAlignment="1">
      <alignment horizontal="center" vertical="top" wrapText="1"/>
    </xf>
    <xf numFmtId="0" fontId="11" fillId="0" borderId="12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400050</xdr:colOff>
          <xdr:row>18</xdr:row>
          <xdr:rowOff>95250</xdr:rowOff>
        </xdr:from>
        <xdr:to>
          <xdr:col>12</xdr:col>
          <xdr:colOff>200025</xdr:colOff>
          <xdr:row>20</xdr:row>
          <xdr:rowOff>114300</xdr:rowOff>
        </xdr:to>
        <xdr:sp macro="" textlink="">
          <xdr:nvSpPr>
            <xdr:cNvPr id="1028" name="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18288" tIns="0" rIns="0" bIns="0" anchor="ctr" upright="1"/>
            <a:lstStyle/>
            <a:p>
              <a:pPr algn="ctr" rtl="0">
                <a:defRPr sz="1000"/>
              </a:pPr>
              <a:endParaRPr lang="pl-PL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Rafa&#322;/Fuchy/Projekty/Powiat%20Strzy&#380;owski/Pstr&#261;g&#243;wka%20-%20Wi&#347;niowa/Kosztorys/Wersja%20dostosowana%20do%20promesy/Kosztorys%20inwestorski%20Pstr&#261;g&#243;wka%20-%20Wi&#347;niowa1_MAKR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ŁADKA"/>
      <sheetName val="ZESTAWIENIE"/>
      <sheetName val="WYMAGANIA OGÓLNE"/>
      <sheetName val="BUDOWA"/>
      <sheetName val="Kosztorys inwestorski Pstrągówk"/>
    </sheetNames>
    <definedNames>
      <definedName name="Konwersja_Kwota_Teks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42"/>
  <sheetViews>
    <sheetView topLeftCell="A19" zoomScaleSheetLayoutView="140" workbookViewId="0">
      <selection activeCell="M32" sqref="M32"/>
    </sheetView>
  </sheetViews>
  <sheetFormatPr defaultRowHeight="12.75" x14ac:dyDescent="0.2"/>
  <cols>
    <col min="1" max="2" width="9.140625" style="1"/>
    <col min="3" max="3" width="13.140625" style="1" customWidth="1"/>
    <col min="4" max="16384" width="9.140625" style="1"/>
  </cols>
  <sheetData>
    <row r="2" spans="1:9" x14ac:dyDescent="0.2">
      <c r="A2" s="1" t="s">
        <v>5</v>
      </c>
    </row>
    <row r="3" spans="1:9" x14ac:dyDescent="0.2">
      <c r="A3" s="3" t="s">
        <v>6</v>
      </c>
    </row>
    <row r="9" spans="1:9" ht="26.25" customHeight="1" x14ac:dyDescent="0.4">
      <c r="A9" s="114" t="s">
        <v>214</v>
      </c>
      <c r="B9" s="114"/>
      <c r="C9" s="114"/>
      <c r="D9" s="114"/>
      <c r="E9" s="114"/>
      <c r="F9" s="114"/>
      <c r="G9" s="114"/>
      <c r="H9" s="114"/>
      <c r="I9" s="114"/>
    </row>
    <row r="12" spans="1:9" ht="12.75" customHeight="1" x14ac:dyDescent="0.3">
      <c r="A12" s="115"/>
      <c r="B12" s="115"/>
      <c r="C12" s="115"/>
      <c r="D12" s="115"/>
      <c r="E12" s="115"/>
      <c r="F12" s="115"/>
      <c r="G12" s="115"/>
      <c r="H12" s="4"/>
      <c r="I12" s="4"/>
    </row>
    <row r="13" spans="1:9" ht="12.75" customHeight="1" x14ac:dyDescent="0.2">
      <c r="A13" s="113" t="s">
        <v>206</v>
      </c>
      <c r="B13" s="113"/>
      <c r="C13" s="113"/>
      <c r="D13" s="113"/>
      <c r="E13" s="113"/>
      <c r="F13" s="113"/>
      <c r="G13" s="113"/>
      <c r="H13" s="113"/>
      <c r="I13" s="113"/>
    </row>
    <row r="14" spans="1:9" ht="91.5" customHeight="1" x14ac:dyDescent="0.2">
      <c r="A14" s="113"/>
      <c r="B14" s="113"/>
      <c r="C14" s="113"/>
      <c r="D14" s="113"/>
      <c r="E14" s="113"/>
      <c r="F14" s="113"/>
      <c r="G14" s="113"/>
      <c r="H14" s="113"/>
      <c r="I14" s="113"/>
    </row>
    <row r="15" spans="1:9" ht="20.25" x14ac:dyDescent="0.2">
      <c r="A15" s="112"/>
      <c r="B15" s="112"/>
      <c r="C15" s="112"/>
      <c r="D15" s="112"/>
      <c r="E15" s="112"/>
      <c r="F15" s="112"/>
      <c r="G15" s="112"/>
    </row>
    <row r="17" spans="1:8" ht="20.100000000000001" customHeight="1" x14ac:dyDescent="0.2">
      <c r="A17" s="2"/>
      <c r="C17" s="68"/>
    </row>
    <row r="18" spans="1:8" ht="20.100000000000001" customHeight="1" x14ac:dyDescent="0.2">
      <c r="A18" s="2"/>
      <c r="B18" s="111"/>
      <c r="C18" s="111"/>
      <c r="D18" s="111"/>
      <c r="E18" s="111"/>
      <c r="F18" s="111"/>
      <c r="G18" s="111"/>
      <c r="H18" s="111"/>
    </row>
    <row r="19" spans="1:8" ht="20.100000000000001" customHeight="1" x14ac:dyDescent="0.2">
      <c r="B19" s="111"/>
      <c r="C19" s="111"/>
      <c r="D19" s="111"/>
      <c r="E19" s="111"/>
      <c r="F19" s="111"/>
      <c r="G19" s="111"/>
      <c r="H19" s="111"/>
    </row>
    <row r="20" spans="1:8" ht="20.100000000000001" customHeight="1" x14ac:dyDescent="0.2"/>
    <row r="22" spans="1:8" ht="20.100000000000001" customHeight="1" x14ac:dyDescent="0.2">
      <c r="A22" s="2"/>
      <c r="C22" s="68"/>
    </row>
    <row r="23" spans="1:8" ht="20.100000000000001" customHeight="1" x14ac:dyDescent="0.2">
      <c r="A23" s="2"/>
      <c r="B23" s="111"/>
      <c r="C23" s="111"/>
      <c r="D23" s="111"/>
      <c r="E23" s="111"/>
      <c r="F23" s="111"/>
      <c r="G23" s="111"/>
      <c r="H23" s="111"/>
    </row>
    <row r="24" spans="1:8" ht="20.100000000000001" customHeight="1" x14ac:dyDescent="0.2">
      <c r="B24" s="111"/>
      <c r="C24" s="111"/>
      <c r="D24" s="111"/>
      <c r="E24" s="111"/>
      <c r="F24" s="111"/>
      <c r="G24" s="111"/>
      <c r="H24" s="111"/>
    </row>
    <row r="25" spans="1:8" ht="20.100000000000001" customHeight="1" x14ac:dyDescent="0.2"/>
    <row r="29" spans="1:8" x14ac:dyDescent="0.2">
      <c r="A29" s="2" t="s">
        <v>7</v>
      </c>
      <c r="F29" s="2" t="s">
        <v>8</v>
      </c>
    </row>
    <row r="32" spans="1:8" x14ac:dyDescent="0.2">
      <c r="A32" s="1" t="s">
        <v>9</v>
      </c>
      <c r="F32" s="1" t="s">
        <v>10</v>
      </c>
    </row>
    <row r="33" spans="1:7" x14ac:dyDescent="0.2">
      <c r="A33" s="3" t="s">
        <v>11</v>
      </c>
      <c r="G33" s="3" t="s">
        <v>11</v>
      </c>
    </row>
    <row r="42" spans="1:7" x14ac:dyDescent="0.2">
      <c r="D42" s="1" t="s">
        <v>215</v>
      </c>
    </row>
  </sheetData>
  <mergeCells count="6">
    <mergeCell ref="B23:H24"/>
    <mergeCell ref="A15:G15"/>
    <mergeCell ref="A13:I14"/>
    <mergeCell ref="A9:I9"/>
    <mergeCell ref="A12:G12"/>
    <mergeCell ref="B18:H19"/>
  </mergeCells>
  <phoneticPr fontId="0" type="noConversion"/>
  <pageMargins left="0.75" right="0.61" top="1" bottom="1" header="0.5" footer="0.5"/>
  <pageSetup paperSize="9" orientation="portrait" horizontalDpi="4294967293" verticalDpi="4294967293" r:id="rId1"/>
  <headerFooter alignWithMargins="0">
    <oddFooter>&amp;RStrona&amp;P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Button 4">
              <controlPr defaultSize="0" print="0" autoFill="0" autoPict="0" macro="[1]!Konwersja_Kwota_Tekst">
                <anchor moveWithCells="1">
                  <from>
                    <xdr:col>9</xdr:col>
                    <xdr:colOff>400050</xdr:colOff>
                    <xdr:row>18</xdr:row>
                    <xdr:rowOff>95250</xdr:rowOff>
                  </from>
                  <to>
                    <xdr:col>12</xdr:col>
                    <xdr:colOff>200025</xdr:colOff>
                    <xdr:row>20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A3" zoomScaleSheetLayoutView="140" workbookViewId="0">
      <selection activeCell="C30" sqref="C30:C31"/>
    </sheetView>
  </sheetViews>
  <sheetFormatPr defaultRowHeight="12.75" x14ac:dyDescent="0.2"/>
  <cols>
    <col min="1" max="1" width="7.28515625" style="6" bestFit="1" customWidth="1"/>
    <col min="2" max="2" width="0.140625" style="6" hidden="1" customWidth="1"/>
    <col min="3" max="3" width="58" style="6" customWidth="1"/>
    <col min="4" max="4" width="19.42578125" style="6" customWidth="1"/>
    <col min="5" max="6" width="9.7109375" style="6" customWidth="1"/>
    <col min="7" max="7" width="11.140625" style="6" customWidth="1"/>
    <col min="8" max="8" width="12.7109375" style="6" customWidth="1"/>
    <col min="9" max="16384" width="9.140625" style="6"/>
  </cols>
  <sheetData>
    <row r="1" spans="1:8" ht="20.25" x14ac:dyDescent="0.2">
      <c r="A1" s="120" t="str">
        <f>OKŁADKA!A9</f>
        <v>PRZEDMIAR ROBÓT</v>
      </c>
      <c r="B1" s="120"/>
      <c r="C1" s="120"/>
      <c r="D1" s="120"/>
      <c r="E1" s="5"/>
      <c r="F1" s="5"/>
      <c r="G1" s="5"/>
      <c r="H1" s="5"/>
    </row>
    <row r="2" spans="1:8" ht="15.75" customHeight="1" x14ac:dyDescent="0.2">
      <c r="A2" s="9"/>
      <c r="B2" s="9"/>
      <c r="C2" s="9"/>
      <c r="D2" s="9"/>
    </row>
    <row r="3" spans="1:8" ht="20.25" x14ac:dyDescent="0.2">
      <c r="A3" s="121" t="s">
        <v>12</v>
      </c>
      <c r="B3" s="121"/>
      <c r="C3" s="121"/>
      <c r="D3" s="121"/>
      <c r="E3" s="5"/>
      <c r="F3" s="5"/>
      <c r="G3" s="5"/>
      <c r="H3" s="5"/>
    </row>
    <row r="4" spans="1:8" ht="15.75" customHeight="1" x14ac:dyDescent="0.2">
      <c r="A4" s="9"/>
      <c r="B4" s="9"/>
      <c r="C4" s="9"/>
      <c r="D4" s="9"/>
    </row>
    <row r="5" spans="1:8" ht="63" customHeight="1" x14ac:dyDescent="0.2">
      <c r="A5" s="122" t="str">
        <f>OKŁADKA!A13</f>
        <v xml:space="preserve">Zabezpieczenie osuwiska w ciągu drogi powiatowej Nr 2063R Blizne – Golcowa w km 1+836 - 1+913 wraz z odbudową drogi w km 1+830 - 1+915  w miejscowości Blizne
</v>
      </c>
      <c r="B5" s="122"/>
      <c r="C5" s="122"/>
      <c r="D5" s="122"/>
      <c r="E5" s="7"/>
      <c r="F5" s="7"/>
      <c r="G5" s="7"/>
      <c r="H5" s="7"/>
    </row>
    <row r="6" spans="1:8" x14ac:dyDescent="0.2">
      <c r="A6" s="9"/>
      <c r="B6" s="9"/>
      <c r="C6" s="9"/>
      <c r="D6" s="9"/>
    </row>
    <row r="7" spans="1:8" x14ac:dyDescent="0.2">
      <c r="A7" s="9"/>
      <c r="B7" s="9"/>
      <c r="C7" s="9"/>
      <c r="D7" s="9"/>
    </row>
    <row r="8" spans="1:8" ht="13.5" thickBot="1" x14ac:dyDescent="0.25">
      <c r="A8" s="9"/>
      <c r="B8" s="9"/>
      <c r="C8" s="9"/>
      <c r="D8" s="9"/>
    </row>
    <row r="9" spans="1:8" s="8" customFormat="1" ht="36.75" thickBot="1" x14ac:dyDescent="0.25">
      <c r="A9" s="30" t="s">
        <v>13</v>
      </c>
      <c r="B9" s="31"/>
      <c r="C9" s="31" t="s">
        <v>14</v>
      </c>
      <c r="D9" s="32" t="s">
        <v>15</v>
      </c>
    </row>
    <row r="10" spans="1:8" ht="40.5" customHeight="1" x14ac:dyDescent="0.2">
      <c r="A10" s="26">
        <v>1</v>
      </c>
      <c r="B10" s="25"/>
      <c r="C10" s="34" t="str">
        <f>STABILIZACJA!A3</f>
        <v>STABILIZACJA OSUWISKA</v>
      </c>
      <c r="D10" s="27" t="e">
        <f>STABILIZACJA!#REF!</f>
        <v>#REF!</v>
      </c>
    </row>
    <row r="11" spans="1:8" ht="30" customHeight="1" x14ac:dyDescent="0.2">
      <c r="A11" s="123" t="s">
        <v>2</v>
      </c>
      <c r="B11" s="124"/>
      <c r="C11" s="124"/>
      <c r="D11" s="29" t="e">
        <f>IF(SUM(D10:D10)=0," ",SUM(D10:D10))</f>
        <v>#REF!</v>
      </c>
    </row>
    <row r="12" spans="1:8" ht="30" customHeight="1" x14ac:dyDescent="0.2">
      <c r="A12" s="116" t="s">
        <v>74</v>
      </c>
      <c r="B12" s="117"/>
      <c r="C12" s="117"/>
      <c r="D12" s="27" t="e">
        <f>IF(D11=" "," ",ROUND(D11*0.23,2))</f>
        <v>#REF!</v>
      </c>
    </row>
    <row r="13" spans="1:8" ht="30" customHeight="1" thickBot="1" x14ac:dyDescent="0.25">
      <c r="A13" s="118" t="s">
        <v>16</v>
      </c>
      <c r="B13" s="119"/>
      <c r="C13" s="119"/>
      <c r="D13" s="28" t="e">
        <f>IF(SUM(D11:D12)=0," ",SUM(D11:D12))</f>
        <v>#REF!</v>
      </c>
    </row>
    <row r="14" spans="1:8" ht="30" customHeight="1" x14ac:dyDescent="0.2"/>
    <row r="15" spans="1:8" ht="30" customHeight="1" x14ac:dyDescent="0.2"/>
    <row r="16" spans="1:8" ht="30" customHeight="1" x14ac:dyDescent="0.2"/>
  </sheetData>
  <mergeCells count="6">
    <mergeCell ref="A12:C12"/>
    <mergeCell ref="A13:C13"/>
    <mergeCell ref="A1:D1"/>
    <mergeCell ref="A3:D3"/>
    <mergeCell ref="A5:D5"/>
    <mergeCell ref="A11:C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98" firstPageNumber="2" orientation="portrait" useFirstPageNumber="1" horizontalDpi="4294967294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abSelected="1" topLeftCell="A112" zoomScaleSheetLayoutView="160" workbookViewId="0">
      <selection activeCell="I7" sqref="I7"/>
    </sheetView>
  </sheetViews>
  <sheetFormatPr defaultRowHeight="12.75" x14ac:dyDescent="0.2"/>
  <cols>
    <col min="1" max="1" width="3.7109375" style="22" customWidth="1"/>
    <col min="2" max="2" width="9.7109375" style="22" customWidth="1"/>
    <col min="3" max="3" width="6.7109375" style="59" customWidth="1"/>
    <col min="4" max="4" width="55.7109375" style="23" customWidth="1"/>
    <col min="5" max="5" width="5.7109375" style="13" customWidth="1"/>
    <col min="6" max="6" width="7.85546875" style="24" customWidth="1"/>
    <col min="7" max="7" width="9.140625" style="13"/>
    <col min="8" max="8" width="11.140625" style="13" bestFit="1" customWidth="1"/>
    <col min="9" max="9" width="9.140625" style="13"/>
    <col min="10" max="10" width="10" style="13" bestFit="1" customWidth="1"/>
    <col min="11" max="16384" width="9.140625" style="13"/>
  </cols>
  <sheetData>
    <row r="1" spans="1:6" ht="24.95" customHeight="1" x14ac:dyDescent="0.2">
      <c r="A1" s="136" t="str">
        <f>OKŁADKA!A9</f>
        <v>PRZEDMIAR ROBÓT</v>
      </c>
      <c r="B1" s="137"/>
      <c r="C1" s="137"/>
      <c r="D1" s="137"/>
      <c r="E1" s="137"/>
      <c r="F1" s="137"/>
    </row>
    <row r="2" spans="1:6" ht="86.25" customHeight="1" thickBot="1" x14ac:dyDescent="0.25">
      <c r="A2" s="136" t="str">
        <f>ZESTAWIENIE!A5</f>
        <v xml:space="preserve">Zabezpieczenie osuwiska w ciągu drogi powiatowej Nr 2063R Blizne – Golcowa w km 1+836 - 1+913 wraz z odbudową drogi w km 1+830 - 1+915  w miejscowości Blizne
</v>
      </c>
      <c r="B2" s="137"/>
      <c r="C2" s="137"/>
      <c r="D2" s="137"/>
      <c r="E2" s="137"/>
      <c r="F2" s="137"/>
    </row>
    <row r="3" spans="1:6" ht="30" customHeight="1" thickBot="1" x14ac:dyDescent="0.25">
      <c r="A3" s="138" t="s">
        <v>113</v>
      </c>
      <c r="B3" s="139"/>
      <c r="C3" s="139"/>
      <c r="D3" s="139"/>
      <c r="E3" s="139"/>
      <c r="F3" s="140"/>
    </row>
    <row r="4" spans="1:6" ht="15" customHeight="1" thickBot="1" x14ac:dyDescent="0.25">
      <c r="A4" s="14"/>
      <c r="B4" s="14"/>
      <c r="C4" s="52"/>
      <c r="D4" s="15"/>
      <c r="E4" s="15"/>
      <c r="F4" s="16"/>
    </row>
    <row r="5" spans="1:6" ht="21.95" customHeight="1" x14ac:dyDescent="0.2">
      <c r="A5" s="141" t="s">
        <v>0</v>
      </c>
      <c r="B5" s="143" t="s">
        <v>30</v>
      </c>
      <c r="C5" s="147" t="s">
        <v>31</v>
      </c>
      <c r="D5" s="145" t="s">
        <v>20</v>
      </c>
      <c r="E5" s="145" t="s">
        <v>17</v>
      </c>
      <c r="F5" s="149"/>
    </row>
    <row r="6" spans="1:6" ht="21.95" customHeight="1" thickBot="1" x14ac:dyDescent="0.25">
      <c r="A6" s="142"/>
      <c r="B6" s="144"/>
      <c r="C6" s="148"/>
      <c r="D6" s="146"/>
      <c r="E6" s="94" t="s">
        <v>18</v>
      </c>
      <c r="F6" s="95" t="s">
        <v>34</v>
      </c>
    </row>
    <row r="7" spans="1:6" ht="30" customHeight="1" thickBot="1" x14ac:dyDescent="0.25">
      <c r="A7" s="125" t="s">
        <v>23</v>
      </c>
      <c r="B7" s="126" t="s">
        <v>23</v>
      </c>
      <c r="C7" s="126"/>
      <c r="D7" s="126"/>
      <c r="E7" s="126"/>
      <c r="F7" s="127"/>
    </row>
    <row r="8" spans="1:6" ht="30" customHeight="1" x14ac:dyDescent="0.2">
      <c r="A8" s="44">
        <v>1</v>
      </c>
      <c r="B8" s="45" t="s">
        <v>24</v>
      </c>
      <c r="C8" s="45"/>
      <c r="D8" s="45" t="s">
        <v>23</v>
      </c>
      <c r="E8" s="45" t="s">
        <v>19</v>
      </c>
      <c r="F8" s="46" t="s">
        <v>19</v>
      </c>
    </row>
    <row r="9" spans="1:6" ht="87.75" customHeight="1" x14ac:dyDescent="0.2">
      <c r="A9" s="38">
        <v>1</v>
      </c>
      <c r="B9" s="12"/>
      <c r="C9" s="10" t="s">
        <v>32</v>
      </c>
      <c r="D9" s="11" t="s">
        <v>182</v>
      </c>
      <c r="E9" s="40" t="s">
        <v>25</v>
      </c>
      <c r="F9" s="96" t="s">
        <v>26</v>
      </c>
    </row>
    <row r="10" spans="1:6" ht="135" customHeight="1" x14ac:dyDescent="0.2">
      <c r="A10" s="38">
        <f>A9+1</f>
        <v>2</v>
      </c>
      <c r="B10" s="12"/>
      <c r="C10" s="10" t="s">
        <v>32</v>
      </c>
      <c r="D10" s="11" t="s">
        <v>183</v>
      </c>
      <c r="E10" s="40" t="s">
        <v>25</v>
      </c>
      <c r="F10" s="96" t="s">
        <v>26</v>
      </c>
    </row>
    <row r="11" spans="1:6" ht="30" customHeight="1" x14ac:dyDescent="0.2">
      <c r="A11" s="38">
        <f>A10+1</f>
        <v>3</v>
      </c>
      <c r="B11" s="12"/>
      <c r="C11" s="10" t="s">
        <v>32</v>
      </c>
      <c r="D11" s="11" t="s">
        <v>184</v>
      </c>
      <c r="E11" s="40" t="s">
        <v>25</v>
      </c>
      <c r="F11" s="96" t="s">
        <v>26</v>
      </c>
    </row>
    <row r="12" spans="1:6" ht="30" customHeight="1" x14ac:dyDescent="0.2">
      <c r="A12" s="38">
        <f>A11+1</f>
        <v>4</v>
      </c>
      <c r="B12" s="12"/>
      <c r="C12" s="10" t="s">
        <v>32</v>
      </c>
      <c r="D12" s="67" t="s">
        <v>114</v>
      </c>
      <c r="E12" s="10" t="s">
        <v>25</v>
      </c>
      <c r="F12" s="97" t="s">
        <v>26</v>
      </c>
    </row>
    <row r="13" spans="1:6" ht="30" customHeight="1" thickBot="1" x14ac:dyDescent="0.25">
      <c r="A13" s="133" t="s">
        <v>39</v>
      </c>
      <c r="B13" s="134"/>
      <c r="C13" s="134"/>
      <c r="D13" s="134"/>
      <c r="E13" s="134"/>
      <c r="F13" s="135"/>
    </row>
    <row r="14" spans="1:6" ht="30" customHeight="1" x14ac:dyDescent="0.2">
      <c r="A14" s="44" t="s">
        <v>19</v>
      </c>
      <c r="B14" s="45" t="s">
        <v>35</v>
      </c>
      <c r="C14" s="53"/>
      <c r="D14" s="45" t="s">
        <v>27</v>
      </c>
      <c r="E14" s="45" t="s">
        <v>19</v>
      </c>
      <c r="F14" s="46" t="s">
        <v>19</v>
      </c>
    </row>
    <row r="15" spans="1:6" ht="30" customHeight="1" x14ac:dyDescent="0.2">
      <c r="A15" s="39" t="s">
        <v>19</v>
      </c>
      <c r="B15" s="12" t="s">
        <v>78</v>
      </c>
      <c r="C15" s="54"/>
      <c r="D15" s="36" t="s">
        <v>79</v>
      </c>
      <c r="E15" s="12" t="s">
        <v>19</v>
      </c>
      <c r="F15" s="35" t="s">
        <v>19</v>
      </c>
    </row>
    <row r="16" spans="1:6" ht="30" customHeight="1" x14ac:dyDescent="0.2">
      <c r="A16" s="38">
        <f>A12+1</f>
        <v>5</v>
      </c>
      <c r="B16" s="10" t="s">
        <v>4</v>
      </c>
      <c r="C16" s="43" t="s">
        <v>67</v>
      </c>
      <c r="D16" s="37" t="s">
        <v>75</v>
      </c>
      <c r="E16" s="10" t="s">
        <v>1</v>
      </c>
      <c r="F16" s="98">
        <f>F17+F18</f>
        <v>0.316</v>
      </c>
    </row>
    <row r="17" spans="1:10" ht="25.5" customHeight="1" x14ac:dyDescent="0.2">
      <c r="A17" s="38"/>
      <c r="B17" s="10"/>
      <c r="C17" s="43"/>
      <c r="D17" s="37" t="s">
        <v>139</v>
      </c>
      <c r="E17" s="10"/>
      <c r="F17" s="98">
        <f>85/1000</f>
        <v>8.5000000000000006E-2</v>
      </c>
    </row>
    <row r="18" spans="1:10" ht="42" customHeight="1" x14ac:dyDescent="0.2">
      <c r="A18" s="38"/>
      <c r="B18" s="10"/>
      <c r="C18" s="43"/>
      <c r="D18" s="37" t="s">
        <v>140</v>
      </c>
      <c r="E18" s="10"/>
      <c r="F18" s="98">
        <f>77*3/1000</f>
        <v>0.23100000000000001</v>
      </c>
    </row>
    <row r="19" spans="1:10" ht="30" customHeight="1" x14ac:dyDescent="0.2">
      <c r="A19" s="39" t="s">
        <v>19</v>
      </c>
      <c r="B19" s="12" t="s">
        <v>76</v>
      </c>
      <c r="C19" s="54"/>
      <c r="D19" s="36" t="s">
        <v>77</v>
      </c>
      <c r="E19" s="12" t="s">
        <v>19</v>
      </c>
      <c r="F19" s="99" t="s">
        <v>19</v>
      </c>
    </row>
    <row r="20" spans="1:10" ht="30" customHeight="1" x14ac:dyDescent="0.2">
      <c r="A20" s="38">
        <f>A16+1</f>
        <v>6</v>
      </c>
      <c r="B20" s="10" t="s">
        <v>33</v>
      </c>
      <c r="C20" s="43" t="s">
        <v>67</v>
      </c>
      <c r="D20" s="37" t="s">
        <v>115</v>
      </c>
      <c r="E20" s="17" t="s">
        <v>22</v>
      </c>
      <c r="F20" s="98">
        <f>SUM(F21:F21)</f>
        <v>297.5</v>
      </c>
    </row>
    <row r="21" spans="1:10" ht="23.25" customHeight="1" x14ac:dyDescent="0.2">
      <c r="A21" s="38"/>
      <c r="B21" s="10"/>
      <c r="C21" s="43"/>
      <c r="D21" s="37" t="s">
        <v>141</v>
      </c>
      <c r="E21" s="10"/>
      <c r="F21" s="98">
        <f>3.5*85</f>
        <v>297.5</v>
      </c>
    </row>
    <row r="22" spans="1:10" ht="30" customHeight="1" x14ac:dyDescent="0.2">
      <c r="A22" s="39" t="s">
        <v>19</v>
      </c>
      <c r="B22" s="12" t="s">
        <v>133</v>
      </c>
      <c r="C22" s="54"/>
      <c r="D22" s="36" t="s">
        <v>134</v>
      </c>
      <c r="E22" s="12" t="s">
        <v>19</v>
      </c>
      <c r="F22" s="99" t="s">
        <v>19</v>
      </c>
    </row>
    <row r="23" spans="1:10" ht="45.75" customHeight="1" x14ac:dyDescent="0.2">
      <c r="A23" s="38">
        <f>A20+1</f>
        <v>7</v>
      </c>
      <c r="B23" s="10" t="s">
        <v>133</v>
      </c>
      <c r="C23" s="43">
        <v>11</v>
      </c>
      <c r="D23" s="37" t="s">
        <v>135</v>
      </c>
      <c r="E23" s="17" t="s">
        <v>25</v>
      </c>
      <c r="F23" s="100">
        <f>SUM(F24:F24)</f>
        <v>1</v>
      </c>
    </row>
    <row r="24" spans="1:10" ht="30" customHeight="1" x14ac:dyDescent="0.2">
      <c r="A24" s="38"/>
      <c r="B24" s="10"/>
      <c r="C24" s="43"/>
      <c r="D24" s="37" t="s">
        <v>142</v>
      </c>
      <c r="E24" s="10"/>
      <c r="F24" s="100">
        <v>1</v>
      </c>
    </row>
    <row r="25" spans="1:10" ht="30" customHeight="1" x14ac:dyDescent="0.2">
      <c r="A25" s="39" t="s">
        <v>19</v>
      </c>
      <c r="B25" s="12" t="s">
        <v>80</v>
      </c>
      <c r="C25" s="54"/>
      <c r="D25" s="36" t="s">
        <v>81</v>
      </c>
      <c r="E25" s="12" t="s">
        <v>19</v>
      </c>
      <c r="F25" s="99" t="s">
        <v>19</v>
      </c>
    </row>
    <row r="26" spans="1:10" ht="30" customHeight="1" x14ac:dyDescent="0.2">
      <c r="A26" s="39" t="s">
        <v>19</v>
      </c>
      <c r="B26" s="12" t="s">
        <v>82</v>
      </c>
      <c r="C26" s="54"/>
      <c r="D26" s="36" t="s">
        <v>84</v>
      </c>
      <c r="E26" s="12" t="s">
        <v>19</v>
      </c>
      <c r="F26" s="99" t="s">
        <v>19</v>
      </c>
    </row>
    <row r="27" spans="1:10" ht="42.75" customHeight="1" x14ac:dyDescent="0.2">
      <c r="A27" s="38">
        <f>A23+1</f>
        <v>8</v>
      </c>
      <c r="B27" s="10" t="s">
        <v>82</v>
      </c>
      <c r="C27" s="43" t="s">
        <v>45</v>
      </c>
      <c r="D27" s="37" t="s">
        <v>83</v>
      </c>
      <c r="E27" s="17" t="s">
        <v>22</v>
      </c>
      <c r="F27" s="98">
        <f>SUM(F28:F28)</f>
        <v>446.25</v>
      </c>
      <c r="J27" s="93"/>
    </row>
    <row r="28" spans="1:10" ht="30" customHeight="1" x14ac:dyDescent="0.2">
      <c r="A28" s="38"/>
      <c r="B28" s="10"/>
      <c r="C28" s="43"/>
      <c r="D28" s="37" t="s">
        <v>143</v>
      </c>
      <c r="E28" s="10"/>
      <c r="F28" s="98">
        <f>5*85*1.05</f>
        <v>446.25</v>
      </c>
    </row>
    <row r="29" spans="1:10" ht="45" customHeight="1" x14ac:dyDescent="0.2">
      <c r="A29" s="38">
        <f>A27+1</f>
        <v>9</v>
      </c>
      <c r="B29" s="10" t="s">
        <v>82</v>
      </c>
      <c r="C29" s="43" t="s">
        <v>108</v>
      </c>
      <c r="D29" s="37" t="s">
        <v>125</v>
      </c>
      <c r="E29" s="17" t="s">
        <v>22</v>
      </c>
      <c r="F29" s="98">
        <f>SUM(F30:F30)</f>
        <v>437.75</v>
      </c>
    </row>
    <row r="30" spans="1:10" ht="30" customHeight="1" x14ac:dyDescent="0.2">
      <c r="A30" s="38"/>
      <c r="B30" s="10"/>
      <c r="C30" s="43"/>
      <c r="D30" s="37" t="s">
        <v>144</v>
      </c>
      <c r="E30" s="10"/>
      <c r="F30" s="98">
        <f>5*85*1.03</f>
        <v>437.75</v>
      </c>
    </row>
    <row r="31" spans="1:10" ht="30" customHeight="1" x14ac:dyDescent="0.2">
      <c r="A31" s="38">
        <f>A29+1</f>
        <v>10</v>
      </c>
      <c r="B31" s="10" t="s">
        <v>82</v>
      </c>
      <c r="C31" s="43" t="s">
        <v>109</v>
      </c>
      <c r="D31" s="37" t="s">
        <v>110</v>
      </c>
      <c r="E31" s="17" t="s">
        <v>25</v>
      </c>
      <c r="F31" s="100">
        <f>SUM(F32:F32)</f>
        <v>1</v>
      </c>
    </row>
    <row r="32" spans="1:10" ht="24" customHeight="1" thickBot="1" x14ac:dyDescent="0.25">
      <c r="A32" s="38"/>
      <c r="B32" s="10"/>
      <c r="C32" s="43"/>
      <c r="D32" s="37" t="s">
        <v>205</v>
      </c>
      <c r="E32" s="10"/>
      <c r="F32" s="100">
        <v>1</v>
      </c>
    </row>
    <row r="33" spans="1:6" ht="30" customHeight="1" x14ac:dyDescent="0.2">
      <c r="A33" s="44" t="s">
        <v>19</v>
      </c>
      <c r="B33" s="45" t="s">
        <v>36</v>
      </c>
      <c r="C33" s="53"/>
      <c r="D33" s="45" t="s">
        <v>28</v>
      </c>
      <c r="E33" s="45" t="s">
        <v>19</v>
      </c>
      <c r="F33" s="46" t="s">
        <v>19</v>
      </c>
    </row>
    <row r="34" spans="1:6" ht="30" customHeight="1" x14ac:dyDescent="0.2">
      <c r="A34" s="39" t="s">
        <v>19</v>
      </c>
      <c r="B34" s="12" t="s">
        <v>37</v>
      </c>
      <c r="C34" s="54"/>
      <c r="D34" s="36" t="s">
        <v>38</v>
      </c>
      <c r="E34" s="12" t="s">
        <v>19</v>
      </c>
      <c r="F34" s="35" t="s">
        <v>19</v>
      </c>
    </row>
    <row r="35" spans="1:6" ht="30" customHeight="1" x14ac:dyDescent="0.2">
      <c r="A35" s="38">
        <f>A31+1</f>
        <v>11</v>
      </c>
      <c r="B35" s="10" t="s">
        <v>37</v>
      </c>
      <c r="C35" s="43" t="s">
        <v>46</v>
      </c>
      <c r="D35" s="37" t="s">
        <v>85</v>
      </c>
      <c r="E35" s="17" t="s">
        <v>21</v>
      </c>
      <c r="F35" s="98">
        <f>SUM(F36:F36)</f>
        <v>187.00000000000003</v>
      </c>
    </row>
    <row r="36" spans="1:6" ht="30" customHeight="1" x14ac:dyDescent="0.2">
      <c r="A36" s="41"/>
      <c r="B36" s="40"/>
      <c r="C36" s="55"/>
      <c r="D36" s="37" t="s">
        <v>185</v>
      </c>
      <c r="E36" s="17"/>
      <c r="F36" s="101">
        <f>2*85*1.1</f>
        <v>187.00000000000003</v>
      </c>
    </row>
    <row r="37" spans="1:6" ht="30" customHeight="1" x14ac:dyDescent="0.2">
      <c r="A37" s="38">
        <f>A35+1</f>
        <v>12</v>
      </c>
      <c r="B37" s="10" t="s">
        <v>37</v>
      </c>
      <c r="C37" s="43" t="s">
        <v>61</v>
      </c>
      <c r="D37" s="37" t="s">
        <v>106</v>
      </c>
      <c r="E37" s="17" t="s">
        <v>21</v>
      </c>
      <c r="F37" s="98">
        <f>SUM(F38:F40)</f>
        <v>1448.6000000000001</v>
      </c>
    </row>
    <row r="38" spans="1:6" ht="30" customHeight="1" x14ac:dyDescent="0.2">
      <c r="A38" s="41"/>
      <c r="B38" s="40"/>
      <c r="C38" s="55"/>
      <c r="D38" s="37" t="s">
        <v>177</v>
      </c>
      <c r="E38" s="17"/>
      <c r="F38" s="101">
        <f>14.6*85*1.1</f>
        <v>1365.1000000000001</v>
      </c>
    </row>
    <row r="39" spans="1:6" ht="30" customHeight="1" x14ac:dyDescent="0.2">
      <c r="A39" s="41"/>
      <c r="B39" s="40"/>
      <c r="C39" s="55"/>
      <c r="D39" s="37" t="s">
        <v>178</v>
      </c>
      <c r="E39" s="17"/>
      <c r="F39" s="101">
        <f xml:space="preserve"> 7*1</f>
        <v>7</v>
      </c>
    </row>
    <row r="40" spans="1:6" ht="30" customHeight="1" x14ac:dyDescent="0.2">
      <c r="A40" s="41"/>
      <c r="B40" s="40"/>
      <c r="C40" s="55"/>
      <c r="D40" s="37" t="s">
        <v>145</v>
      </c>
      <c r="E40" s="17"/>
      <c r="F40" s="101">
        <f>85*0.9</f>
        <v>76.5</v>
      </c>
    </row>
    <row r="41" spans="1:6" ht="30" customHeight="1" x14ac:dyDescent="0.2">
      <c r="A41" s="39" t="s">
        <v>19</v>
      </c>
      <c r="B41" s="12" t="s">
        <v>70</v>
      </c>
      <c r="C41" s="54"/>
      <c r="D41" s="36" t="s">
        <v>71</v>
      </c>
      <c r="E41" s="12" t="s">
        <v>19</v>
      </c>
      <c r="F41" s="35" t="s">
        <v>19</v>
      </c>
    </row>
    <row r="42" spans="1:6" ht="30" customHeight="1" x14ac:dyDescent="0.2">
      <c r="A42" s="38">
        <f>A37+1</f>
        <v>13</v>
      </c>
      <c r="B42" s="10" t="s">
        <v>70</v>
      </c>
      <c r="C42" s="43" t="s">
        <v>58</v>
      </c>
      <c r="D42" s="37" t="s">
        <v>72</v>
      </c>
      <c r="E42" s="17" t="s">
        <v>21</v>
      </c>
      <c r="F42" s="98">
        <f>F43</f>
        <v>187.00000000000003</v>
      </c>
    </row>
    <row r="43" spans="1:6" ht="30" customHeight="1" thickBot="1" x14ac:dyDescent="0.25">
      <c r="A43" s="38"/>
      <c r="B43" s="10"/>
      <c r="C43" s="43"/>
      <c r="D43" s="37" t="s">
        <v>107</v>
      </c>
      <c r="E43" s="10"/>
      <c r="F43" s="98">
        <f>F36</f>
        <v>187.00000000000003</v>
      </c>
    </row>
    <row r="44" spans="1:6" ht="30" customHeight="1" thickBot="1" x14ac:dyDescent="0.25">
      <c r="A44" s="61" t="s">
        <v>19</v>
      </c>
      <c r="B44" s="62" t="s">
        <v>117</v>
      </c>
      <c r="C44" s="63"/>
      <c r="D44" s="62" t="s">
        <v>118</v>
      </c>
      <c r="E44" s="62" t="s">
        <v>19</v>
      </c>
      <c r="F44" s="64" t="s">
        <v>19</v>
      </c>
    </row>
    <row r="45" spans="1:6" ht="30" customHeight="1" x14ac:dyDescent="0.2">
      <c r="A45" s="80" t="s">
        <v>19</v>
      </c>
      <c r="B45" s="81" t="s">
        <v>171</v>
      </c>
      <c r="C45" s="82"/>
      <c r="D45" s="83" t="s">
        <v>172</v>
      </c>
      <c r="E45" s="81" t="s">
        <v>19</v>
      </c>
      <c r="F45" s="84" t="s">
        <v>19</v>
      </c>
    </row>
    <row r="46" spans="1:6" ht="30" customHeight="1" x14ac:dyDescent="0.2">
      <c r="A46" s="38">
        <f>A42+1</f>
        <v>14</v>
      </c>
      <c r="B46" s="10" t="s">
        <v>173</v>
      </c>
      <c r="C46" s="43" t="s">
        <v>105</v>
      </c>
      <c r="D46" s="37" t="s">
        <v>174</v>
      </c>
      <c r="E46" s="17" t="s">
        <v>21</v>
      </c>
      <c r="F46" s="102">
        <f>F47+F48</f>
        <v>4</v>
      </c>
    </row>
    <row r="47" spans="1:6" ht="45" customHeight="1" x14ac:dyDescent="0.2">
      <c r="A47" s="38"/>
      <c r="B47" s="10"/>
      <c r="C47" s="43"/>
      <c r="D47" s="37" t="s">
        <v>212</v>
      </c>
      <c r="E47" s="17"/>
      <c r="F47" s="103">
        <v>2</v>
      </c>
    </row>
    <row r="48" spans="1:6" ht="48" customHeight="1" x14ac:dyDescent="0.2">
      <c r="A48" s="38"/>
      <c r="B48" s="10"/>
      <c r="C48" s="43"/>
      <c r="D48" s="37" t="s">
        <v>213</v>
      </c>
      <c r="E48" s="17"/>
      <c r="F48" s="103">
        <v>2</v>
      </c>
    </row>
    <row r="49" spans="1:6" ht="30" customHeight="1" x14ac:dyDescent="0.2">
      <c r="A49" s="39" t="s">
        <v>19</v>
      </c>
      <c r="B49" s="12" t="s">
        <v>119</v>
      </c>
      <c r="C49" s="54"/>
      <c r="D49" s="36" t="s">
        <v>120</v>
      </c>
      <c r="E49" s="12" t="s">
        <v>19</v>
      </c>
      <c r="F49" s="35" t="s">
        <v>19</v>
      </c>
    </row>
    <row r="50" spans="1:6" ht="67.5" customHeight="1" x14ac:dyDescent="0.2">
      <c r="A50" s="69">
        <f>A46+1</f>
        <v>15</v>
      </c>
      <c r="B50" s="70" t="s">
        <v>119</v>
      </c>
      <c r="C50" s="71" t="s">
        <v>46</v>
      </c>
      <c r="D50" s="72" t="s">
        <v>175</v>
      </c>
      <c r="E50" s="73" t="s">
        <v>3</v>
      </c>
      <c r="F50" s="104">
        <f>SUM(F51)</f>
        <v>9</v>
      </c>
    </row>
    <row r="51" spans="1:6" ht="30" customHeight="1" x14ac:dyDescent="0.2">
      <c r="A51" s="39"/>
      <c r="B51" s="12"/>
      <c r="C51" s="54"/>
      <c r="D51" s="72" t="s">
        <v>176</v>
      </c>
      <c r="E51" s="70"/>
      <c r="F51" s="104">
        <v>9</v>
      </c>
    </row>
    <row r="52" spans="1:6" ht="45" customHeight="1" x14ac:dyDescent="0.2">
      <c r="A52" s="69">
        <f>A50+1</f>
        <v>16</v>
      </c>
      <c r="B52" s="70" t="s">
        <v>119</v>
      </c>
      <c r="C52" s="71" t="s">
        <v>146</v>
      </c>
      <c r="D52" s="72" t="s">
        <v>196</v>
      </c>
      <c r="E52" s="73" t="s">
        <v>3</v>
      </c>
      <c r="F52" s="104">
        <f>SUM(F53:F54)</f>
        <v>109</v>
      </c>
    </row>
    <row r="53" spans="1:6" ht="30" customHeight="1" x14ac:dyDescent="0.2">
      <c r="A53" s="69"/>
      <c r="B53" s="70"/>
      <c r="C53" s="71"/>
      <c r="D53" s="72" t="s">
        <v>197</v>
      </c>
      <c r="E53" s="73"/>
      <c r="F53" s="104">
        <f>13.5</f>
        <v>13.5</v>
      </c>
    </row>
    <row r="54" spans="1:6" ht="30" customHeight="1" thickBot="1" x14ac:dyDescent="0.25">
      <c r="A54" s="89"/>
      <c r="B54" s="90"/>
      <c r="C54" s="91"/>
      <c r="D54" s="72" t="s">
        <v>198</v>
      </c>
      <c r="E54" s="92"/>
      <c r="F54" s="105">
        <v>95.5</v>
      </c>
    </row>
    <row r="55" spans="1:6" ht="30" customHeight="1" x14ac:dyDescent="0.2">
      <c r="A55" s="44" t="s">
        <v>19</v>
      </c>
      <c r="B55" s="45" t="s">
        <v>47</v>
      </c>
      <c r="C55" s="53"/>
      <c r="D55" s="45" t="s">
        <v>48</v>
      </c>
      <c r="E55" s="45" t="s">
        <v>19</v>
      </c>
      <c r="F55" s="46" t="s">
        <v>19</v>
      </c>
    </row>
    <row r="56" spans="1:6" ht="30" customHeight="1" x14ac:dyDescent="0.2">
      <c r="A56" s="39" t="s">
        <v>19</v>
      </c>
      <c r="B56" s="12" t="s">
        <v>49</v>
      </c>
      <c r="C56" s="54"/>
      <c r="D56" s="36" t="s">
        <v>50</v>
      </c>
      <c r="E56" s="12" t="s">
        <v>19</v>
      </c>
      <c r="F56" s="35" t="s">
        <v>19</v>
      </c>
    </row>
    <row r="57" spans="1:6" ht="41.25" customHeight="1" x14ac:dyDescent="0.2">
      <c r="A57" s="38">
        <f>A52+1</f>
        <v>17</v>
      </c>
      <c r="B57" s="10" t="s">
        <v>49</v>
      </c>
      <c r="C57" s="43" t="s">
        <v>88</v>
      </c>
      <c r="D57" s="37" t="s">
        <v>111</v>
      </c>
      <c r="E57" s="17" t="s">
        <v>22</v>
      </c>
      <c r="F57" s="98">
        <f>F58</f>
        <v>644</v>
      </c>
    </row>
    <row r="58" spans="1:6" ht="30" customHeight="1" x14ac:dyDescent="0.2">
      <c r="A58" s="38"/>
      <c r="B58" s="10"/>
      <c r="C58" s="43"/>
      <c r="D58" s="37" t="s">
        <v>147</v>
      </c>
      <c r="E58" s="10"/>
      <c r="F58" s="98">
        <v>644</v>
      </c>
    </row>
    <row r="59" spans="1:6" ht="30" customHeight="1" x14ac:dyDescent="0.2">
      <c r="A59" s="39" t="s">
        <v>19</v>
      </c>
      <c r="B59" s="12" t="s">
        <v>121</v>
      </c>
      <c r="C59" s="54"/>
      <c r="D59" s="36" t="s">
        <v>122</v>
      </c>
      <c r="E59" s="12" t="s">
        <v>19</v>
      </c>
      <c r="F59" s="35" t="s">
        <v>19</v>
      </c>
    </row>
    <row r="60" spans="1:6" ht="30" customHeight="1" x14ac:dyDescent="0.2">
      <c r="A60" s="38">
        <f>A57+1</f>
        <v>18</v>
      </c>
      <c r="B60" s="10" t="s">
        <v>121</v>
      </c>
      <c r="C60" s="43" t="s">
        <v>68</v>
      </c>
      <c r="D60" s="37" t="s">
        <v>123</v>
      </c>
      <c r="E60" s="17" t="s">
        <v>22</v>
      </c>
      <c r="F60" s="98">
        <f>F61+F62</f>
        <v>1288</v>
      </c>
    </row>
    <row r="61" spans="1:6" ht="30" customHeight="1" x14ac:dyDescent="0.2">
      <c r="A61" s="38"/>
      <c r="B61" s="10"/>
      <c r="C61" s="43"/>
      <c r="D61" s="37" t="s">
        <v>124</v>
      </c>
      <c r="E61" s="10"/>
      <c r="F61" s="98">
        <f>F58</f>
        <v>644</v>
      </c>
    </row>
    <row r="62" spans="1:6" ht="30" customHeight="1" x14ac:dyDescent="0.2">
      <c r="A62" s="38"/>
      <c r="B62" s="10"/>
      <c r="C62" s="43"/>
      <c r="D62" s="37" t="s">
        <v>179</v>
      </c>
      <c r="E62" s="10"/>
      <c r="F62" s="98">
        <v>644</v>
      </c>
    </row>
    <row r="63" spans="1:6" ht="30" customHeight="1" x14ac:dyDescent="0.2">
      <c r="A63" s="39" t="s">
        <v>19</v>
      </c>
      <c r="B63" s="12" t="s">
        <v>89</v>
      </c>
      <c r="C63" s="54"/>
      <c r="D63" s="36" t="s">
        <v>186</v>
      </c>
      <c r="E63" s="12" t="s">
        <v>19</v>
      </c>
      <c r="F63" s="35" t="s">
        <v>19</v>
      </c>
    </row>
    <row r="64" spans="1:6" ht="30" customHeight="1" x14ac:dyDescent="0.2">
      <c r="A64" s="38">
        <f>A60+1</f>
        <v>19</v>
      </c>
      <c r="B64" s="10" t="s">
        <v>59</v>
      </c>
      <c r="C64" s="43" t="s">
        <v>45</v>
      </c>
      <c r="D64" s="37" t="s">
        <v>87</v>
      </c>
      <c r="E64" s="17" t="s">
        <v>22</v>
      </c>
      <c r="F64" s="98">
        <f>F65</f>
        <v>604</v>
      </c>
    </row>
    <row r="65" spans="1:6" ht="30" customHeight="1" x14ac:dyDescent="0.2">
      <c r="A65" s="38"/>
      <c r="B65" s="10"/>
      <c r="C65" s="43"/>
      <c r="D65" s="37" t="s">
        <v>86</v>
      </c>
      <c r="E65" s="10"/>
      <c r="F65" s="98">
        <f>F70</f>
        <v>604</v>
      </c>
    </row>
    <row r="66" spans="1:6" ht="30" customHeight="1" x14ac:dyDescent="0.2">
      <c r="A66" s="38">
        <f>A64+1</f>
        <v>20</v>
      </c>
      <c r="B66" s="10" t="s">
        <v>90</v>
      </c>
      <c r="C66" s="43" t="s">
        <v>45</v>
      </c>
      <c r="D66" s="37" t="s">
        <v>60</v>
      </c>
      <c r="E66" s="17" t="s">
        <v>22</v>
      </c>
      <c r="F66" s="98">
        <f>F67</f>
        <v>604</v>
      </c>
    </row>
    <row r="67" spans="1:6" ht="30" customHeight="1" x14ac:dyDescent="0.2">
      <c r="A67" s="38"/>
      <c r="B67" s="10"/>
      <c r="C67" s="43"/>
      <c r="D67" s="37" t="s">
        <v>86</v>
      </c>
      <c r="E67" s="10"/>
      <c r="F67" s="98">
        <f>F64</f>
        <v>604</v>
      </c>
    </row>
    <row r="68" spans="1:6" ht="30" customHeight="1" x14ac:dyDescent="0.2">
      <c r="A68" s="39" t="s">
        <v>19</v>
      </c>
      <c r="B68" s="12" t="s">
        <v>91</v>
      </c>
      <c r="C68" s="54"/>
      <c r="D68" s="36" t="s">
        <v>69</v>
      </c>
      <c r="E68" s="12" t="s">
        <v>19</v>
      </c>
      <c r="F68" s="35" t="s">
        <v>19</v>
      </c>
    </row>
    <row r="69" spans="1:6" ht="30" customHeight="1" x14ac:dyDescent="0.2">
      <c r="A69" s="38">
        <f>A66+1</f>
        <v>21</v>
      </c>
      <c r="B69" s="10" t="s">
        <v>91</v>
      </c>
      <c r="C69" s="43" t="s">
        <v>67</v>
      </c>
      <c r="D69" s="37" t="s">
        <v>116</v>
      </c>
      <c r="E69" s="17" t="s">
        <v>22</v>
      </c>
      <c r="F69" s="98">
        <f>SUM(F70:F72)</f>
        <v>762.82500000000005</v>
      </c>
    </row>
    <row r="70" spans="1:6" ht="30" customHeight="1" x14ac:dyDescent="0.2">
      <c r="A70" s="38"/>
      <c r="B70" s="10"/>
      <c r="C70" s="43"/>
      <c r="D70" s="37" t="s">
        <v>148</v>
      </c>
      <c r="E70" s="10"/>
      <c r="F70" s="98">
        <v>604</v>
      </c>
    </row>
    <row r="71" spans="1:6" ht="30" customHeight="1" x14ac:dyDescent="0.2">
      <c r="A71" s="38"/>
      <c r="B71" s="10"/>
      <c r="C71" s="43"/>
      <c r="D71" s="37" t="s">
        <v>164</v>
      </c>
      <c r="E71" s="10"/>
      <c r="F71" s="98">
        <f>(83.5+85.6)*0.75</f>
        <v>126.82499999999999</v>
      </c>
    </row>
    <row r="72" spans="1:6" ht="30" customHeight="1" x14ac:dyDescent="0.2">
      <c r="A72" s="38"/>
      <c r="B72" s="10"/>
      <c r="C72" s="43"/>
      <c r="D72" s="37" t="s">
        <v>181</v>
      </c>
      <c r="E72" s="10"/>
      <c r="F72" s="98">
        <v>32</v>
      </c>
    </row>
    <row r="73" spans="1:6" ht="30" customHeight="1" x14ac:dyDescent="0.2">
      <c r="A73" s="39" t="s">
        <v>19</v>
      </c>
      <c r="B73" s="12" t="s">
        <v>149</v>
      </c>
      <c r="C73" s="54"/>
      <c r="D73" s="36" t="s">
        <v>150</v>
      </c>
      <c r="E73" s="12" t="s">
        <v>19</v>
      </c>
      <c r="F73" s="35" t="s">
        <v>19</v>
      </c>
    </row>
    <row r="74" spans="1:6" ht="44.25" customHeight="1" x14ac:dyDescent="0.2">
      <c r="A74" s="38">
        <f>A69+1</f>
        <v>22</v>
      </c>
      <c r="B74" s="10" t="s">
        <v>149</v>
      </c>
      <c r="C74" s="43" t="s">
        <v>151</v>
      </c>
      <c r="D74" s="37" t="s">
        <v>152</v>
      </c>
      <c r="E74" s="17" t="s">
        <v>22</v>
      </c>
      <c r="F74" s="98">
        <f>SUM(F75:F75)</f>
        <v>555</v>
      </c>
    </row>
    <row r="75" spans="1:6" ht="30" customHeight="1" x14ac:dyDescent="0.2">
      <c r="A75" s="38"/>
      <c r="B75" s="10"/>
      <c r="C75" s="43"/>
      <c r="D75" s="37" t="s">
        <v>153</v>
      </c>
      <c r="E75" s="17"/>
      <c r="F75" s="98">
        <v>555</v>
      </c>
    </row>
    <row r="76" spans="1:6" ht="30" customHeight="1" x14ac:dyDescent="0.2">
      <c r="A76" s="75" t="s">
        <v>19</v>
      </c>
      <c r="B76" s="76" t="s">
        <v>40</v>
      </c>
      <c r="C76" s="77"/>
      <c r="D76" s="76" t="s">
        <v>41</v>
      </c>
      <c r="E76" s="76" t="s">
        <v>19</v>
      </c>
      <c r="F76" s="78" t="s">
        <v>19</v>
      </c>
    </row>
    <row r="77" spans="1:6" ht="30" customHeight="1" x14ac:dyDescent="0.2">
      <c r="A77" s="39" t="s">
        <v>19</v>
      </c>
      <c r="B77" s="12" t="s">
        <v>95</v>
      </c>
      <c r="C77" s="54"/>
      <c r="D77" s="36" t="s">
        <v>96</v>
      </c>
      <c r="E77" s="12" t="s">
        <v>19</v>
      </c>
      <c r="F77" s="35" t="s">
        <v>19</v>
      </c>
    </row>
    <row r="78" spans="1:6" ht="30" customHeight="1" x14ac:dyDescent="0.2">
      <c r="A78" s="38">
        <f>A74+1</f>
        <v>23</v>
      </c>
      <c r="B78" s="10" t="s">
        <v>42</v>
      </c>
      <c r="C78" s="43" t="s">
        <v>154</v>
      </c>
      <c r="D78" s="37" t="s">
        <v>155</v>
      </c>
      <c r="E78" s="17" t="s">
        <v>22</v>
      </c>
      <c r="F78" s="98">
        <f>SUM(F79:F79)</f>
        <v>540</v>
      </c>
    </row>
    <row r="79" spans="1:6" ht="30" customHeight="1" x14ac:dyDescent="0.2">
      <c r="A79" s="38"/>
      <c r="B79" s="10"/>
      <c r="C79" s="43"/>
      <c r="D79" s="37" t="s">
        <v>156</v>
      </c>
      <c r="E79" s="10"/>
      <c r="F79" s="98">
        <v>540</v>
      </c>
    </row>
    <row r="80" spans="1:6" ht="30" customHeight="1" x14ac:dyDescent="0.2">
      <c r="A80" s="38">
        <f>A78+1</f>
        <v>24</v>
      </c>
      <c r="B80" s="10" t="s">
        <v>42</v>
      </c>
      <c r="C80" s="43" t="s">
        <v>112</v>
      </c>
      <c r="D80" s="37" t="s">
        <v>157</v>
      </c>
      <c r="E80" s="17" t="s">
        <v>22</v>
      </c>
      <c r="F80" s="98">
        <f>SUM(F81:F82)</f>
        <v>570</v>
      </c>
    </row>
    <row r="81" spans="1:6" ht="30" customHeight="1" x14ac:dyDescent="0.2">
      <c r="A81" s="38"/>
      <c r="B81" s="10"/>
      <c r="C81" s="43"/>
      <c r="D81" s="37" t="s">
        <v>158</v>
      </c>
      <c r="E81" s="10"/>
      <c r="F81" s="98">
        <v>530</v>
      </c>
    </row>
    <row r="82" spans="1:6" ht="30" customHeight="1" x14ac:dyDescent="0.2">
      <c r="A82" s="38"/>
      <c r="B82" s="10"/>
      <c r="C82" s="43"/>
      <c r="D82" s="37" t="s">
        <v>160</v>
      </c>
      <c r="E82" s="10"/>
      <c r="F82" s="98">
        <v>40</v>
      </c>
    </row>
    <row r="83" spans="1:6" ht="30" customHeight="1" x14ac:dyDescent="0.2">
      <c r="A83" s="39" t="s">
        <v>19</v>
      </c>
      <c r="B83" s="12" t="s">
        <v>92</v>
      </c>
      <c r="C83" s="54"/>
      <c r="D83" s="36" t="s">
        <v>93</v>
      </c>
      <c r="E83" s="12" t="s">
        <v>19</v>
      </c>
      <c r="F83" s="35" t="s">
        <v>19</v>
      </c>
    </row>
    <row r="84" spans="1:6" ht="30" customHeight="1" x14ac:dyDescent="0.2">
      <c r="A84" s="38">
        <f>A80+1</f>
        <v>25</v>
      </c>
      <c r="B84" s="10" t="s">
        <v>92</v>
      </c>
      <c r="C84" s="43" t="s">
        <v>94</v>
      </c>
      <c r="D84" s="37" t="s">
        <v>159</v>
      </c>
      <c r="E84" s="17" t="s">
        <v>22</v>
      </c>
      <c r="F84" s="98">
        <f>F85</f>
        <v>40</v>
      </c>
    </row>
    <row r="85" spans="1:6" ht="30" customHeight="1" x14ac:dyDescent="0.2">
      <c r="A85" s="38"/>
      <c r="B85" s="10"/>
      <c r="C85" s="43"/>
      <c r="D85" s="37" t="s">
        <v>187</v>
      </c>
      <c r="E85" s="10"/>
      <c r="F85" s="98">
        <f>40</f>
        <v>40</v>
      </c>
    </row>
    <row r="86" spans="1:6" ht="30" customHeight="1" x14ac:dyDescent="0.2">
      <c r="A86" s="49" t="s">
        <v>19</v>
      </c>
      <c r="B86" s="50" t="s">
        <v>43</v>
      </c>
      <c r="C86" s="57"/>
      <c r="D86" s="50" t="s">
        <v>29</v>
      </c>
      <c r="E86" s="50" t="s">
        <v>19</v>
      </c>
      <c r="F86" s="51" t="s">
        <v>19</v>
      </c>
    </row>
    <row r="87" spans="1:6" ht="30" customHeight="1" x14ac:dyDescent="0.2">
      <c r="A87" s="39" t="s">
        <v>19</v>
      </c>
      <c r="B87" s="12" t="s">
        <v>51</v>
      </c>
      <c r="C87" s="54"/>
      <c r="D87" s="36" t="s">
        <v>52</v>
      </c>
      <c r="E87" s="12" t="s">
        <v>19</v>
      </c>
      <c r="F87" s="35" t="s">
        <v>19</v>
      </c>
    </row>
    <row r="88" spans="1:6" ht="30" customHeight="1" x14ac:dyDescent="0.2">
      <c r="A88" s="38">
        <f>A84+1</f>
        <v>26</v>
      </c>
      <c r="B88" s="10" t="s">
        <v>51</v>
      </c>
      <c r="C88" s="43" t="s">
        <v>73</v>
      </c>
      <c r="D88" s="37" t="s">
        <v>188</v>
      </c>
      <c r="E88" s="17" t="s">
        <v>22</v>
      </c>
      <c r="F88" s="98">
        <f>SUM(F89:F89)</f>
        <v>297.5</v>
      </c>
    </row>
    <row r="89" spans="1:6" ht="30" customHeight="1" x14ac:dyDescent="0.2">
      <c r="A89" s="38"/>
      <c r="B89" s="10"/>
      <c r="C89" s="43"/>
      <c r="D89" s="37" t="s">
        <v>189</v>
      </c>
      <c r="E89" s="10"/>
      <c r="F89" s="98">
        <f>3.5*85</f>
        <v>297.5</v>
      </c>
    </row>
    <row r="90" spans="1:6" ht="30" customHeight="1" x14ac:dyDescent="0.2">
      <c r="A90" s="38">
        <f>A88+1</f>
        <v>27</v>
      </c>
      <c r="B90" s="10" t="s">
        <v>51</v>
      </c>
      <c r="C90" s="43">
        <v>22</v>
      </c>
      <c r="D90" s="37" t="s">
        <v>97</v>
      </c>
      <c r="E90" s="17" t="s">
        <v>22</v>
      </c>
      <c r="F90" s="98">
        <f>F91</f>
        <v>195.49999999999997</v>
      </c>
    </row>
    <row r="91" spans="1:6" ht="30" customHeight="1" x14ac:dyDescent="0.2">
      <c r="A91" s="38"/>
      <c r="B91" s="10"/>
      <c r="C91" s="43"/>
      <c r="D91" s="37" t="s">
        <v>161</v>
      </c>
      <c r="E91" s="10"/>
      <c r="F91" s="98">
        <f>2.3*85</f>
        <v>195.49999999999997</v>
      </c>
    </row>
    <row r="92" spans="1:6" ht="30" customHeight="1" x14ac:dyDescent="0.2">
      <c r="A92" s="38">
        <f>A90+1</f>
        <v>28</v>
      </c>
      <c r="B92" s="10" t="s">
        <v>51</v>
      </c>
      <c r="C92" s="43" t="s">
        <v>105</v>
      </c>
      <c r="D92" s="37" t="s">
        <v>162</v>
      </c>
      <c r="E92" s="17" t="s">
        <v>3</v>
      </c>
      <c r="F92" s="98">
        <f>SUM(F93)</f>
        <v>77</v>
      </c>
    </row>
    <row r="93" spans="1:6" ht="81" customHeight="1" x14ac:dyDescent="0.2">
      <c r="A93" s="38"/>
      <c r="B93" s="10"/>
      <c r="C93" s="43"/>
      <c r="D93" s="37" t="s">
        <v>165</v>
      </c>
      <c r="E93" s="10"/>
      <c r="F93" s="98">
        <f>63+14</f>
        <v>77</v>
      </c>
    </row>
    <row r="94" spans="1:6" ht="30" customHeight="1" x14ac:dyDescent="0.2">
      <c r="A94" s="38">
        <f>A92+1</f>
        <v>29</v>
      </c>
      <c r="B94" s="10" t="s">
        <v>51</v>
      </c>
      <c r="C94" s="43" t="s">
        <v>105</v>
      </c>
      <c r="D94" s="37" t="s">
        <v>192</v>
      </c>
      <c r="E94" s="17" t="s">
        <v>3</v>
      </c>
      <c r="F94" s="98">
        <f>SUM(F95)</f>
        <v>5</v>
      </c>
    </row>
    <row r="95" spans="1:6" ht="81" customHeight="1" x14ac:dyDescent="0.2">
      <c r="A95" s="38"/>
      <c r="B95" s="10"/>
      <c r="C95" s="43"/>
      <c r="D95" s="37" t="s">
        <v>193</v>
      </c>
      <c r="E95" s="10"/>
      <c r="F95" s="98">
        <v>5</v>
      </c>
    </row>
    <row r="96" spans="1:6" ht="30" customHeight="1" x14ac:dyDescent="0.2">
      <c r="A96" s="38">
        <f>A94+1</f>
        <v>30</v>
      </c>
      <c r="B96" s="10" t="s">
        <v>51</v>
      </c>
      <c r="C96" s="43" t="s">
        <v>105</v>
      </c>
      <c r="D96" s="37" t="s">
        <v>194</v>
      </c>
      <c r="E96" s="17" t="s">
        <v>3</v>
      </c>
      <c r="F96" s="98">
        <f>SUM(F97)</f>
        <v>84</v>
      </c>
    </row>
    <row r="97" spans="1:7" ht="81" customHeight="1" x14ac:dyDescent="0.2">
      <c r="A97" s="38"/>
      <c r="B97" s="10"/>
      <c r="C97" s="43"/>
      <c r="D97" s="37" t="s">
        <v>195</v>
      </c>
      <c r="E97" s="10"/>
      <c r="F97" s="98">
        <v>84</v>
      </c>
    </row>
    <row r="98" spans="1:7" ht="30" customHeight="1" x14ac:dyDescent="0.2">
      <c r="A98" s="38">
        <f>A96+1</f>
        <v>31</v>
      </c>
      <c r="B98" s="10" t="s">
        <v>51</v>
      </c>
      <c r="C98" s="43" t="s">
        <v>137</v>
      </c>
      <c r="D98" s="37" t="s">
        <v>138</v>
      </c>
      <c r="E98" s="17" t="s">
        <v>22</v>
      </c>
      <c r="F98" s="102">
        <f>SUM(F100:F100)</f>
        <v>92.399999999999991</v>
      </c>
    </row>
    <row r="99" spans="1:7" ht="74.25" customHeight="1" x14ac:dyDescent="0.2">
      <c r="A99" s="38"/>
      <c r="B99" s="10"/>
      <c r="C99" s="43"/>
      <c r="D99" s="37" t="s">
        <v>190</v>
      </c>
      <c r="E99" s="10"/>
      <c r="F99" s="102"/>
    </row>
    <row r="100" spans="1:7" ht="46.5" customHeight="1" thickBot="1" x14ac:dyDescent="0.25">
      <c r="A100" s="38"/>
      <c r="B100" s="10"/>
      <c r="C100" s="43"/>
      <c r="D100" s="37" t="s">
        <v>163</v>
      </c>
      <c r="E100" s="10"/>
      <c r="F100" s="102">
        <f>1.2*(63+14)</f>
        <v>92.399999999999991</v>
      </c>
    </row>
    <row r="101" spans="1:7" ht="74.25" hidden="1" customHeight="1" x14ac:dyDescent="0.2">
      <c r="A101" s="38"/>
      <c r="B101" s="10"/>
      <c r="C101" s="43"/>
      <c r="D101" s="37"/>
      <c r="E101" s="10"/>
      <c r="F101" s="98"/>
    </row>
    <row r="102" spans="1:7" ht="74.25" hidden="1" customHeight="1" x14ac:dyDescent="0.2">
      <c r="A102" s="38"/>
      <c r="B102" s="10"/>
      <c r="C102" s="43"/>
      <c r="D102" s="37"/>
      <c r="E102" s="10"/>
      <c r="F102" s="98"/>
    </row>
    <row r="103" spans="1:7" ht="30" customHeight="1" x14ac:dyDescent="0.2">
      <c r="A103" s="44" t="s">
        <v>19</v>
      </c>
      <c r="B103" s="45" t="s">
        <v>53</v>
      </c>
      <c r="C103" s="53"/>
      <c r="D103" s="45" t="s">
        <v>54</v>
      </c>
      <c r="E103" s="45" t="s">
        <v>19</v>
      </c>
      <c r="F103" s="46" t="s">
        <v>19</v>
      </c>
    </row>
    <row r="104" spans="1:7" ht="30" customHeight="1" x14ac:dyDescent="0.2">
      <c r="A104" s="39" t="s">
        <v>19</v>
      </c>
      <c r="B104" s="12" t="s">
        <v>55</v>
      </c>
      <c r="C104" s="54"/>
      <c r="D104" s="36" t="s">
        <v>56</v>
      </c>
      <c r="E104" s="12" t="s">
        <v>19</v>
      </c>
      <c r="F104" s="35" t="s">
        <v>19</v>
      </c>
    </row>
    <row r="105" spans="1:7" ht="46.5" customHeight="1" x14ac:dyDescent="0.2">
      <c r="A105" s="38">
        <f>A98+1</f>
        <v>32</v>
      </c>
      <c r="B105" s="10" t="s">
        <v>55</v>
      </c>
      <c r="C105" s="43">
        <v>12</v>
      </c>
      <c r="D105" s="37" t="s">
        <v>199</v>
      </c>
      <c r="E105" s="17" t="s">
        <v>3</v>
      </c>
      <c r="F105" s="98">
        <f>SUM(F106:F106)</f>
        <v>80</v>
      </c>
    </row>
    <row r="106" spans="1:7" ht="30" customHeight="1" x14ac:dyDescent="0.2">
      <c r="A106" s="38"/>
      <c r="B106" s="10"/>
      <c r="C106" s="43"/>
      <c r="D106" s="37" t="s">
        <v>166</v>
      </c>
      <c r="E106" s="17"/>
      <c r="F106" s="98">
        <v>80</v>
      </c>
    </row>
    <row r="107" spans="1:7" ht="30" customHeight="1" thickBot="1" x14ac:dyDescent="0.25">
      <c r="A107" s="33"/>
      <c r="B107" s="17"/>
      <c r="C107" s="56"/>
      <c r="D107" s="128" t="s">
        <v>57</v>
      </c>
      <c r="E107" s="128"/>
      <c r="F107" s="129"/>
    </row>
    <row r="108" spans="1:7" ht="30" customHeight="1" x14ac:dyDescent="0.2">
      <c r="A108" s="44" t="s">
        <v>19</v>
      </c>
      <c r="B108" s="45" t="s">
        <v>62</v>
      </c>
      <c r="C108" s="53"/>
      <c r="D108" s="45" t="s">
        <v>63</v>
      </c>
      <c r="E108" s="45" t="s">
        <v>19</v>
      </c>
      <c r="F108" s="46" t="s">
        <v>19</v>
      </c>
    </row>
    <row r="109" spans="1:7" ht="30" customHeight="1" x14ac:dyDescent="0.2">
      <c r="A109" s="39" t="s">
        <v>19</v>
      </c>
      <c r="B109" s="12" t="s">
        <v>98</v>
      </c>
      <c r="C109" s="54"/>
      <c r="D109" s="36" t="s">
        <v>99</v>
      </c>
      <c r="E109" s="12" t="s">
        <v>19</v>
      </c>
      <c r="F109" s="35" t="s">
        <v>19</v>
      </c>
    </row>
    <row r="110" spans="1:7" ht="30" customHeight="1" x14ac:dyDescent="0.2">
      <c r="A110" s="39" t="s">
        <v>19</v>
      </c>
      <c r="B110" s="12" t="s">
        <v>101</v>
      </c>
      <c r="C110" s="54"/>
      <c r="D110" s="36" t="s">
        <v>100</v>
      </c>
      <c r="E110" s="12" t="s">
        <v>19</v>
      </c>
      <c r="F110" s="35" t="s">
        <v>19</v>
      </c>
    </row>
    <row r="111" spans="1:7" ht="56.25" customHeight="1" x14ac:dyDescent="0.2">
      <c r="A111" s="38">
        <f>A105+1</f>
        <v>33</v>
      </c>
      <c r="B111" s="10" t="s">
        <v>101</v>
      </c>
      <c r="C111" s="43">
        <v>50</v>
      </c>
      <c r="D111" s="37" t="s">
        <v>209</v>
      </c>
      <c r="E111" s="17" t="s">
        <v>3</v>
      </c>
      <c r="F111" s="98">
        <f>F112</f>
        <v>1001</v>
      </c>
      <c r="G111" s="18"/>
    </row>
    <row r="112" spans="1:7" ht="30" customHeight="1" x14ac:dyDescent="0.2">
      <c r="A112" s="48"/>
      <c r="B112" s="94"/>
      <c r="C112" s="60"/>
      <c r="D112" s="37" t="s">
        <v>167</v>
      </c>
      <c r="E112" s="66"/>
      <c r="F112" s="106">
        <f>77*13</f>
        <v>1001</v>
      </c>
    </row>
    <row r="113" spans="1:8" ht="43.5" customHeight="1" x14ac:dyDescent="0.2">
      <c r="A113" s="38">
        <f>A111+1</f>
        <v>34</v>
      </c>
      <c r="B113" s="10" t="s">
        <v>101</v>
      </c>
      <c r="C113" s="43">
        <v>50</v>
      </c>
      <c r="D113" s="37" t="s">
        <v>210</v>
      </c>
      <c r="E113" s="17" t="s">
        <v>21</v>
      </c>
      <c r="F113" s="98">
        <f>F114</f>
        <v>50.290240000000018</v>
      </c>
    </row>
    <row r="114" spans="1:8" ht="57" customHeight="1" x14ac:dyDescent="0.2">
      <c r="A114" s="48"/>
      <c r="B114" s="94"/>
      <c r="C114" s="65"/>
      <c r="D114" s="37" t="s">
        <v>191</v>
      </c>
      <c r="E114" s="65"/>
      <c r="F114" s="106">
        <f>(F111*3.14*0.4^2)*0.1</f>
        <v>50.290240000000018</v>
      </c>
      <c r="G114" s="19"/>
      <c r="H114" s="88"/>
    </row>
    <row r="115" spans="1:8" ht="30" customHeight="1" x14ac:dyDescent="0.2">
      <c r="A115" s="38">
        <f>A113+1</f>
        <v>35</v>
      </c>
      <c r="B115" s="10" t="s">
        <v>101</v>
      </c>
      <c r="C115" s="43" t="s">
        <v>136</v>
      </c>
      <c r="D115" s="37" t="s">
        <v>168</v>
      </c>
      <c r="E115" s="17" t="s">
        <v>21</v>
      </c>
      <c r="F115" s="98">
        <f>F116</f>
        <v>84</v>
      </c>
    </row>
    <row r="116" spans="1:8" ht="47.25" customHeight="1" thickBot="1" x14ac:dyDescent="0.25">
      <c r="A116" s="48"/>
      <c r="B116" s="94"/>
      <c r="C116" s="65"/>
      <c r="D116" s="37" t="s">
        <v>180</v>
      </c>
      <c r="E116" s="65"/>
      <c r="F116" s="106">
        <f>80*7*0.15</f>
        <v>84</v>
      </c>
    </row>
    <row r="117" spans="1:8" ht="30" customHeight="1" x14ac:dyDescent="0.2">
      <c r="A117" s="130" t="s">
        <v>44</v>
      </c>
      <c r="B117" s="131"/>
      <c r="C117" s="131"/>
      <c r="D117" s="131"/>
      <c r="E117" s="131"/>
      <c r="F117" s="132"/>
    </row>
    <row r="118" spans="1:8" s="42" customFormat="1" ht="30" customHeight="1" x14ac:dyDescent="0.2">
      <c r="A118" s="85" t="s">
        <v>19</v>
      </c>
      <c r="B118" s="86" t="s">
        <v>64</v>
      </c>
      <c r="C118" s="86"/>
      <c r="D118" s="86" t="s">
        <v>65</v>
      </c>
      <c r="E118" s="86" t="s">
        <v>19</v>
      </c>
      <c r="F118" s="87" t="s">
        <v>19</v>
      </c>
    </row>
    <row r="119" spans="1:8" s="42" customFormat="1" ht="30" customHeight="1" x14ac:dyDescent="0.2">
      <c r="A119" s="39" t="s">
        <v>19</v>
      </c>
      <c r="B119" s="12" t="s">
        <v>66</v>
      </c>
      <c r="C119" s="54"/>
      <c r="D119" s="36" t="s">
        <v>102</v>
      </c>
      <c r="E119" s="12" t="s">
        <v>19</v>
      </c>
      <c r="F119" s="35" t="s">
        <v>19</v>
      </c>
    </row>
    <row r="120" spans="1:8" s="42" customFormat="1" ht="47.25" customHeight="1" x14ac:dyDescent="0.2">
      <c r="A120" s="38">
        <f>A115+1</f>
        <v>36</v>
      </c>
      <c r="B120" s="10" t="s">
        <v>103</v>
      </c>
      <c r="C120" s="43" t="s">
        <v>104</v>
      </c>
      <c r="D120" s="37" t="s">
        <v>211</v>
      </c>
      <c r="E120" s="17" t="s">
        <v>21</v>
      </c>
      <c r="F120" s="98">
        <f>F121</f>
        <v>485.09999999999997</v>
      </c>
      <c r="G120" s="19"/>
    </row>
    <row r="121" spans="1:8" s="42" customFormat="1" ht="30" customHeight="1" thickBot="1" x14ac:dyDescent="0.25">
      <c r="A121" s="33"/>
      <c r="B121" s="17"/>
      <c r="C121" s="65"/>
      <c r="D121" s="37" t="s">
        <v>169</v>
      </c>
      <c r="E121" s="65"/>
      <c r="F121" s="98">
        <f>77*6.3*1</f>
        <v>485.09999999999997</v>
      </c>
    </row>
    <row r="122" spans="1:8" s="42" customFormat="1" ht="30" customHeight="1" x14ac:dyDescent="0.2">
      <c r="A122" s="44" t="s">
        <v>19</v>
      </c>
      <c r="B122" s="45" t="s">
        <v>126</v>
      </c>
      <c r="C122" s="53"/>
      <c r="D122" s="45" t="s">
        <v>127</v>
      </c>
      <c r="E122" s="45" t="s">
        <v>19</v>
      </c>
      <c r="F122" s="46" t="s">
        <v>19</v>
      </c>
    </row>
    <row r="123" spans="1:8" s="42" customFormat="1" ht="30" customHeight="1" x14ac:dyDescent="0.2">
      <c r="A123" s="39" t="s">
        <v>19</v>
      </c>
      <c r="B123" s="12" t="s">
        <v>128</v>
      </c>
      <c r="C123" s="54"/>
      <c r="D123" s="12" t="s">
        <v>129</v>
      </c>
      <c r="E123" s="12" t="s">
        <v>19</v>
      </c>
      <c r="F123" s="35" t="s">
        <v>19</v>
      </c>
    </row>
    <row r="124" spans="1:8" s="42" customFormat="1" ht="30" customHeight="1" x14ac:dyDescent="0.2">
      <c r="A124" s="39" t="s">
        <v>19</v>
      </c>
      <c r="B124" s="12" t="s">
        <v>130</v>
      </c>
      <c r="C124" s="54"/>
      <c r="D124" s="12" t="s">
        <v>131</v>
      </c>
      <c r="E124" s="12" t="s">
        <v>19</v>
      </c>
      <c r="F124" s="35" t="s">
        <v>19</v>
      </c>
    </row>
    <row r="125" spans="1:8" s="42" customFormat="1" ht="30" customHeight="1" x14ac:dyDescent="0.2">
      <c r="A125" s="33">
        <f>A120+1</f>
        <v>37</v>
      </c>
      <c r="B125" s="10" t="s">
        <v>130</v>
      </c>
      <c r="C125" s="43">
        <v>51</v>
      </c>
      <c r="D125" s="79" t="s">
        <v>132</v>
      </c>
      <c r="E125" s="17" t="s">
        <v>22</v>
      </c>
      <c r="F125" s="98">
        <f>SUM(F126:F131)</f>
        <v>653.69999999999993</v>
      </c>
    </row>
    <row r="126" spans="1:8" s="42" customFormat="1" ht="30" customHeight="1" thickBot="1" x14ac:dyDescent="0.25">
      <c r="A126" s="33"/>
      <c r="B126" s="10"/>
      <c r="C126" s="43"/>
      <c r="D126" s="79" t="s">
        <v>170</v>
      </c>
      <c r="E126" s="17"/>
      <c r="F126" s="98">
        <f>77*6.3+77*1*2+6.3*1*2</f>
        <v>651.69999999999993</v>
      </c>
    </row>
    <row r="127" spans="1:8" s="42" customFormat="1" ht="30" customHeight="1" thickBot="1" x14ac:dyDescent="0.25">
      <c r="A127" s="44" t="s">
        <v>19</v>
      </c>
      <c r="B127" s="45" t="s">
        <v>200</v>
      </c>
      <c r="C127" s="53"/>
      <c r="D127" s="45" t="s">
        <v>201</v>
      </c>
      <c r="E127" s="45" t="s">
        <v>19</v>
      </c>
      <c r="F127" s="46" t="s">
        <v>19</v>
      </c>
    </row>
    <row r="128" spans="1:8" s="42" customFormat="1" ht="30" customHeight="1" x14ac:dyDescent="0.2">
      <c r="A128" s="80" t="s">
        <v>19</v>
      </c>
      <c r="B128" s="81" t="s">
        <v>202</v>
      </c>
      <c r="C128" s="82"/>
      <c r="D128" s="81" t="s">
        <v>203</v>
      </c>
      <c r="E128" s="81" t="s">
        <v>19</v>
      </c>
      <c r="F128" s="84" t="s">
        <v>19</v>
      </c>
    </row>
    <row r="129" spans="1:6" s="42" customFormat="1" ht="30" customHeight="1" x14ac:dyDescent="0.2">
      <c r="A129" s="38">
        <f>A125+1</f>
        <v>38</v>
      </c>
      <c r="B129" s="10" t="s">
        <v>202</v>
      </c>
      <c r="C129" s="43" t="s">
        <v>204</v>
      </c>
      <c r="D129" s="37" t="s">
        <v>207</v>
      </c>
      <c r="E129" s="17" t="s">
        <v>21</v>
      </c>
      <c r="F129" s="98">
        <f>SUM(F130:F130)</f>
        <v>1</v>
      </c>
    </row>
    <row r="130" spans="1:6" s="42" customFormat="1" ht="30" customHeight="1" thickBot="1" x14ac:dyDescent="0.25">
      <c r="A130" s="47"/>
      <c r="B130" s="107"/>
      <c r="C130" s="108"/>
      <c r="D130" s="109" t="s">
        <v>208</v>
      </c>
      <c r="E130" s="74"/>
      <c r="F130" s="110">
        <v>1</v>
      </c>
    </row>
    <row r="131" spans="1:6" s="18" customFormat="1" ht="30" customHeight="1" x14ac:dyDescent="0.2">
      <c r="A131" s="19"/>
      <c r="B131" s="19"/>
      <c r="C131" s="58"/>
      <c r="D131" s="20"/>
      <c r="F131" s="21"/>
    </row>
    <row r="132" spans="1:6" s="18" customFormat="1" ht="30" customHeight="1" x14ac:dyDescent="0.2">
      <c r="A132" s="19"/>
      <c r="B132" s="19"/>
      <c r="C132" s="58"/>
      <c r="D132" s="20"/>
      <c r="F132" s="21"/>
    </row>
    <row r="133" spans="1:6" s="18" customFormat="1" ht="30" customHeight="1" x14ac:dyDescent="0.2">
      <c r="A133" s="19"/>
      <c r="B133" s="19"/>
      <c r="C133" s="58"/>
      <c r="D133" s="20"/>
      <c r="F133" s="21"/>
    </row>
    <row r="134" spans="1:6" s="18" customFormat="1" ht="30" customHeight="1" x14ac:dyDescent="0.2">
      <c r="A134" s="19"/>
      <c r="B134" s="19"/>
      <c r="C134" s="58"/>
      <c r="D134" s="20"/>
      <c r="F134" s="21"/>
    </row>
    <row r="135" spans="1:6" s="18" customFormat="1" ht="30" customHeight="1" x14ac:dyDescent="0.2">
      <c r="A135" s="19"/>
      <c r="B135" s="19"/>
      <c r="C135" s="58"/>
      <c r="D135" s="20"/>
      <c r="F135" s="21"/>
    </row>
    <row r="136" spans="1:6" s="18" customFormat="1" ht="30" customHeight="1" x14ac:dyDescent="0.2">
      <c r="A136" s="19"/>
      <c r="B136" s="19"/>
      <c r="C136" s="58"/>
      <c r="D136" s="20"/>
      <c r="F136" s="21"/>
    </row>
    <row r="137" spans="1:6" s="18" customFormat="1" ht="30" customHeight="1" x14ac:dyDescent="0.2">
      <c r="A137" s="19"/>
      <c r="B137" s="19"/>
      <c r="C137" s="58"/>
      <c r="D137" s="20"/>
      <c r="F137" s="21"/>
    </row>
    <row r="138" spans="1:6" s="18" customFormat="1" ht="30" customHeight="1" x14ac:dyDescent="0.2">
      <c r="A138" s="19"/>
      <c r="B138" s="19"/>
      <c r="C138" s="58"/>
      <c r="D138" s="20"/>
      <c r="F138" s="21"/>
    </row>
    <row r="139" spans="1:6" s="18" customFormat="1" ht="30" customHeight="1" x14ac:dyDescent="0.2">
      <c r="A139" s="19"/>
      <c r="B139" s="19"/>
      <c r="C139" s="58"/>
      <c r="D139" s="20"/>
      <c r="F139" s="21"/>
    </row>
    <row r="140" spans="1:6" s="18" customFormat="1" ht="30" customHeight="1" x14ac:dyDescent="0.2">
      <c r="A140" s="19"/>
      <c r="B140" s="19"/>
      <c r="C140" s="58"/>
      <c r="D140" s="20"/>
      <c r="F140" s="21"/>
    </row>
    <row r="141" spans="1:6" s="18" customFormat="1" ht="30" customHeight="1" x14ac:dyDescent="0.2">
      <c r="A141" s="19"/>
      <c r="B141" s="19"/>
      <c r="C141" s="58"/>
      <c r="D141" s="20"/>
      <c r="F141" s="21"/>
    </row>
    <row r="142" spans="1:6" s="18" customFormat="1" ht="30" customHeight="1" x14ac:dyDescent="0.2">
      <c r="A142" s="19"/>
      <c r="B142" s="19"/>
      <c r="C142" s="58"/>
      <c r="D142" s="20"/>
      <c r="F142" s="21"/>
    </row>
    <row r="143" spans="1:6" s="18" customFormat="1" ht="30" customHeight="1" x14ac:dyDescent="0.2">
      <c r="A143" s="19"/>
      <c r="B143" s="19"/>
      <c r="C143" s="58"/>
      <c r="D143" s="20"/>
      <c r="F143" s="21"/>
    </row>
    <row r="144" spans="1:6" s="18" customFormat="1" ht="30" customHeight="1" x14ac:dyDescent="0.2">
      <c r="A144" s="19"/>
      <c r="B144" s="19"/>
      <c r="C144" s="58"/>
      <c r="D144" s="20"/>
      <c r="F144" s="21"/>
    </row>
    <row r="145" spans="1:6" s="18" customFormat="1" ht="30" customHeight="1" x14ac:dyDescent="0.2">
      <c r="A145" s="19"/>
      <c r="B145" s="19"/>
      <c r="C145" s="58"/>
      <c r="D145" s="20"/>
      <c r="F145" s="21"/>
    </row>
    <row r="146" spans="1:6" s="18" customFormat="1" ht="30" customHeight="1" x14ac:dyDescent="0.2">
      <c r="A146" s="19"/>
      <c r="B146" s="19"/>
      <c r="C146" s="58"/>
      <c r="D146" s="20"/>
      <c r="F146" s="21"/>
    </row>
    <row r="147" spans="1:6" s="18" customFormat="1" ht="30" customHeight="1" x14ac:dyDescent="0.2">
      <c r="A147" s="19"/>
      <c r="B147" s="19"/>
      <c r="C147" s="58"/>
      <c r="D147" s="20"/>
      <c r="F147" s="21"/>
    </row>
    <row r="148" spans="1:6" s="18" customFormat="1" ht="30" customHeight="1" x14ac:dyDescent="0.2">
      <c r="A148" s="19"/>
      <c r="B148" s="19"/>
      <c r="C148" s="58"/>
      <c r="D148" s="20"/>
      <c r="F148" s="21"/>
    </row>
    <row r="149" spans="1:6" s="18" customFormat="1" ht="30" customHeight="1" x14ac:dyDescent="0.2">
      <c r="A149" s="19"/>
      <c r="B149" s="19"/>
      <c r="C149" s="58"/>
      <c r="D149" s="20"/>
      <c r="F149" s="21"/>
    </row>
    <row r="150" spans="1:6" s="18" customFormat="1" ht="30" customHeight="1" x14ac:dyDescent="0.2">
      <c r="A150" s="19"/>
      <c r="B150" s="19"/>
      <c r="C150" s="58"/>
      <c r="D150" s="20"/>
      <c r="F150" s="21"/>
    </row>
    <row r="151" spans="1:6" s="18" customFormat="1" ht="30" customHeight="1" x14ac:dyDescent="0.2">
      <c r="A151" s="19"/>
      <c r="B151" s="19"/>
      <c r="C151" s="58"/>
      <c r="D151" s="20"/>
      <c r="F151" s="21"/>
    </row>
    <row r="152" spans="1:6" s="18" customFormat="1" ht="30" customHeight="1" x14ac:dyDescent="0.2">
      <c r="A152" s="19"/>
      <c r="B152" s="19"/>
      <c r="C152" s="58"/>
      <c r="D152" s="20"/>
      <c r="F152" s="21"/>
    </row>
    <row r="153" spans="1:6" s="18" customFormat="1" ht="30" customHeight="1" x14ac:dyDescent="0.2">
      <c r="A153" s="19"/>
      <c r="B153" s="19"/>
      <c r="C153" s="58"/>
      <c r="D153" s="20"/>
      <c r="F153" s="21"/>
    </row>
    <row r="154" spans="1:6" s="18" customFormat="1" ht="30" customHeight="1" x14ac:dyDescent="0.2">
      <c r="A154" s="19"/>
      <c r="B154" s="19"/>
      <c r="C154" s="58"/>
      <c r="D154" s="20"/>
      <c r="F154" s="21"/>
    </row>
    <row r="155" spans="1:6" s="18" customFormat="1" ht="30" customHeight="1" x14ac:dyDescent="0.2">
      <c r="A155" s="19"/>
      <c r="B155" s="19"/>
      <c r="C155" s="58"/>
      <c r="D155" s="20"/>
      <c r="F155" s="21"/>
    </row>
    <row r="156" spans="1:6" s="18" customFormat="1" ht="30" customHeight="1" x14ac:dyDescent="0.2">
      <c r="A156" s="19"/>
      <c r="B156" s="19"/>
      <c r="C156" s="58"/>
      <c r="D156" s="20"/>
      <c r="F156" s="21"/>
    </row>
    <row r="157" spans="1:6" s="18" customFormat="1" ht="30" customHeight="1" x14ac:dyDescent="0.2">
      <c r="A157" s="22"/>
      <c r="B157" s="22"/>
      <c r="C157" s="59"/>
      <c r="D157" s="23"/>
      <c r="E157" s="13"/>
      <c r="F157" s="24"/>
    </row>
    <row r="158" spans="1:6" s="18" customFormat="1" ht="30" customHeight="1" x14ac:dyDescent="0.2">
      <c r="A158" s="22"/>
      <c r="B158" s="22"/>
      <c r="C158" s="59"/>
      <c r="D158" s="23"/>
      <c r="E158" s="13"/>
      <c r="F158" s="24"/>
    </row>
    <row r="159" spans="1:6" s="18" customFormat="1" ht="30" customHeight="1" x14ac:dyDescent="0.2">
      <c r="A159" s="22"/>
      <c r="B159" s="22"/>
      <c r="C159" s="59"/>
      <c r="D159" s="23"/>
      <c r="E159" s="13"/>
      <c r="F159" s="24"/>
    </row>
  </sheetData>
  <mergeCells count="12">
    <mergeCell ref="A7:F7"/>
    <mergeCell ref="D107:F107"/>
    <mergeCell ref="A117:F117"/>
    <mergeCell ref="A13:F13"/>
    <mergeCell ref="A1:F1"/>
    <mergeCell ref="A2:F2"/>
    <mergeCell ref="A3:F3"/>
    <mergeCell ref="A5:A6"/>
    <mergeCell ref="B5:B6"/>
    <mergeCell ref="D5:D6"/>
    <mergeCell ref="C5:C6"/>
    <mergeCell ref="E5:F5"/>
  </mergeCells>
  <phoneticPr fontId="0" type="noConversion"/>
  <pageMargins left="0.78740157480314965" right="0.19685039370078741" top="0.39370078740157483" bottom="0.39370078740157483" header="0.39370078740157483" footer="0.51181102362204722"/>
  <pageSetup paperSize="9" firstPageNumber="4" orientation="portrait" useFirstPageNumber="1" horizontalDpi="4294967294" verticalDpi="300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OKŁADKA</vt:lpstr>
      <vt:lpstr>ZESTAWIENIE</vt:lpstr>
      <vt:lpstr>STABILIZACJA</vt:lpstr>
      <vt:lpstr>STABILIZACJA!Tytuły_wydruku</vt:lpstr>
    </vt:vector>
  </TitlesOfParts>
  <Company>Użytek własny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</dc:creator>
  <cp:lastModifiedBy>WalDud</cp:lastModifiedBy>
  <cp:lastPrinted>2019-11-25T21:16:50Z</cp:lastPrinted>
  <dcterms:created xsi:type="dcterms:W3CDTF">2004-10-02T15:15:25Z</dcterms:created>
  <dcterms:modified xsi:type="dcterms:W3CDTF">2024-05-06T09:39:58Z</dcterms:modified>
</cp:coreProperties>
</file>