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15" windowWidth="14895" windowHeight="8310" tabRatio="703"/>
  </bookViews>
  <sheets>
    <sheet name="OKŁADKA" sheetId="5" r:id="rId1"/>
    <sheet name="ZESTAWIENIE" sheetId="6" r:id="rId2"/>
    <sheet name="TABELA ZESTAWIENIOWA" sheetId="8" r:id="rId3"/>
    <sheet name="STABILIZACJA" sheetId="1" r:id="rId4"/>
  </sheets>
  <externalReferences>
    <externalReference r:id="rId5"/>
  </externalReferences>
  <definedNames>
    <definedName name="_xlnm.Print_Titles" localSheetId="3">STABILIZACJA!$5:$6</definedName>
  </definedNames>
  <calcPr calcId="124519"/>
</workbook>
</file>

<file path=xl/calcChain.xml><?xml version="1.0" encoding="utf-8"?>
<calcChain xmlns="http://schemas.openxmlformats.org/spreadsheetml/2006/main">
  <c r="D25" i="8"/>
  <c r="H55" i="1"/>
  <c r="H53"/>
  <c r="C14" i="8"/>
  <c r="C24"/>
  <c r="C19"/>
  <c r="C23"/>
  <c r="C22"/>
  <c r="C18"/>
  <c r="C17"/>
  <c r="C16"/>
  <c r="C15"/>
  <c r="C13"/>
  <c r="C12"/>
  <c r="C11"/>
  <c r="A5"/>
  <c r="A1"/>
  <c r="F49" i="1"/>
  <c r="A140" l="1"/>
  <c r="F140"/>
  <c r="H140" s="1"/>
  <c r="H142" s="1"/>
  <c r="D19" i="8" s="1"/>
  <c r="F55" i="1" l="1"/>
  <c r="A104"/>
  <c r="F102"/>
  <c r="H102" s="1"/>
  <c r="A102"/>
  <c r="F100"/>
  <c r="H100" s="1"/>
  <c r="A100"/>
  <c r="F32"/>
  <c r="H32" s="1"/>
  <c r="F123"/>
  <c r="F41"/>
  <c r="F53"/>
  <c r="H49"/>
  <c r="F136"/>
  <c r="F130"/>
  <c r="F119"/>
  <c r="F75"/>
  <c r="F73" s="1"/>
  <c r="H73" s="1"/>
  <c r="F106"/>
  <c r="F99"/>
  <c r="F98" s="1"/>
  <c r="H98" s="1"/>
  <c r="F97"/>
  <c r="F95"/>
  <c r="F85"/>
  <c r="H85" s="1"/>
  <c r="F83"/>
  <c r="H83" s="1"/>
  <c r="F78"/>
  <c r="H78" s="1"/>
  <c r="F56"/>
  <c r="F42"/>
  <c r="F40"/>
  <c r="F38"/>
  <c r="F45" s="1"/>
  <c r="F44" s="1"/>
  <c r="H44" s="1"/>
  <c r="F31"/>
  <c r="F30" s="1"/>
  <c r="H30" s="1"/>
  <c r="F29"/>
  <c r="F22"/>
  <c r="F19"/>
  <c r="F18"/>
  <c r="F104"/>
  <c r="H104" s="1"/>
  <c r="F122"/>
  <c r="H122" s="1"/>
  <c r="F24"/>
  <c r="H24" s="1"/>
  <c r="F129"/>
  <c r="H129" s="1"/>
  <c r="H131" s="1"/>
  <c r="F96"/>
  <c r="H96" s="1"/>
  <c r="F90"/>
  <c r="F89"/>
  <c r="H89" s="1"/>
  <c r="F69"/>
  <c r="F61"/>
  <c r="H61" s="1"/>
  <c r="F28"/>
  <c r="H28" s="1"/>
  <c r="F21"/>
  <c r="H21" s="1"/>
  <c r="A10"/>
  <c r="A11" s="1"/>
  <c r="A12" s="1"/>
  <c r="A17" s="1"/>
  <c r="A21" s="1"/>
  <c r="A24" s="1"/>
  <c r="A28" s="1"/>
  <c r="A30" s="1"/>
  <c r="A32" s="1"/>
  <c r="A37" s="1"/>
  <c r="A39" s="1"/>
  <c r="A44" s="1"/>
  <c r="A49" s="1"/>
  <c r="A53" s="1"/>
  <c r="A55" s="1"/>
  <c r="A61" s="1"/>
  <c r="A64" s="1"/>
  <c r="A68" s="1"/>
  <c r="A70" s="1"/>
  <c r="A73" s="1"/>
  <c r="A78" s="1"/>
  <c r="A83" s="1"/>
  <c r="A85" s="1"/>
  <c r="A89" s="1"/>
  <c r="A94" s="1"/>
  <c r="A96" s="1"/>
  <c r="A98" s="1"/>
  <c r="A112" s="1"/>
  <c r="A118" s="1"/>
  <c r="A120" s="1"/>
  <c r="A122" s="1"/>
  <c r="A129" s="1"/>
  <c r="A135" s="1"/>
  <c r="F118"/>
  <c r="F121" s="1"/>
  <c r="F120" s="1"/>
  <c r="H120" s="1"/>
  <c r="A1"/>
  <c r="H12"/>
  <c r="H11"/>
  <c r="H10"/>
  <c r="H9"/>
  <c r="F112"/>
  <c r="H112" s="1"/>
  <c r="H114" s="1"/>
  <c r="D18" i="8" s="1"/>
  <c r="A1" i="6"/>
  <c r="A5"/>
  <c r="A2" i="1" s="1"/>
  <c r="C10" i="6"/>
  <c r="F68" i="1"/>
  <c r="H68" s="1"/>
  <c r="F65"/>
  <c r="F64" s="1"/>
  <c r="H64" s="1"/>
  <c r="F39"/>
  <c r="H39" s="1"/>
  <c r="F135"/>
  <c r="H135" s="1"/>
  <c r="H137" s="1"/>
  <c r="D24" i="8" s="1"/>
  <c r="F94" i="1"/>
  <c r="H94" s="1"/>
  <c r="F37"/>
  <c r="H37" s="1"/>
  <c r="F17"/>
  <c r="H17" s="1"/>
  <c r="D23" i="8" l="1"/>
  <c r="H143" i="1"/>
  <c r="H118"/>
  <c r="H124" s="1"/>
  <c r="D22" i="8" s="1"/>
  <c r="H109" i="1"/>
  <c r="D17" i="8" s="1"/>
  <c r="H91" i="1"/>
  <c r="D16" i="8" s="1"/>
  <c r="F71" i="1"/>
  <c r="F70" s="1"/>
  <c r="H70" s="1"/>
  <c r="H80" s="1"/>
  <c r="D15" i="8" s="1"/>
  <c r="H58" i="1"/>
  <c r="D14" i="8" s="1"/>
  <c r="H13" i="1"/>
  <c r="H34"/>
  <c r="D12" i="8" s="1"/>
  <c r="H46" i="1"/>
  <c r="D13" i="8" s="1"/>
  <c r="H125" i="1" l="1"/>
  <c r="H144" s="1"/>
  <c r="D10" i="6" s="1"/>
  <c r="D11" i="8"/>
  <c r="D11" i="6" l="1"/>
  <c r="C17" i="5" s="1"/>
  <c r="D28" i="8"/>
  <c r="D20"/>
  <c r="D27" s="1"/>
  <c r="D29"/>
  <c r="D12" i="6" l="1"/>
  <c r="D13" s="1"/>
  <c r="C22" i="5" s="1"/>
</calcChain>
</file>

<file path=xl/sharedStrings.xml><?xml version="1.0" encoding="utf-8"?>
<sst xmlns="http://schemas.openxmlformats.org/spreadsheetml/2006/main" count="505" uniqueCount="241">
  <si>
    <t>OGÓŁEM: ROBOTY MOSTOWE</t>
  </si>
  <si>
    <t>Lp.</t>
  </si>
  <si>
    <t>km</t>
  </si>
  <si>
    <t>RAZEM</t>
  </si>
  <si>
    <t>m</t>
  </si>
  <si>
    <t>D 01.01.01</t>
  </si>
  <si>
    <t>....................</t>
  </si>
  <si>
    <t>(pięczątka Firmy)</t>
  </si>
  <si>
    <t>Sporządził:</t>
  </si>
  <si>
    <t>Upełnomocniony Przedstawiciel Firmy:</t>
  </si>
  <si>
    <t>.....................</t>
  </si>
  <si>
    <t xml:space="preserve">         .....................................</t>
  </si>
  <si>
    <t>(podpis i pieczęć)</t>
  </si>
  <si>
    <t>CZĘŚĆ ZBIORCZA</t>
  </si>
  <si>
    <t>część</t>
  </si>
  <si>
    <t>Wyszczególnienie robót</t>
  </si>
  <si>
    <t>Wartość w zł 
(netto)</t>
  </si>
  <si>
    <t>OGÓŁEM</t>
  </si>
  <si>
    <t>Jednostka</t>
  </si>
  <si>
    <t>Nazwa</t>
  </si>
  <si>
    <t>x</t>
  </si>
  <si>
    <t>Cena jednostkowa</t>
  </si>
  <si>
    <t>Wartość netto</t>
  </si>
  <si>
    <t>Wyszczególnienie elementów</t>
  </si>
  <si>
    <r>
      <t>m</t>
    </r>
    <r>
      <rPr>
        <vertAlign val="superscript"/>
        <sz val="10"/>
        <rFont val="Arial Narrow"/>
        <family val="2"/>
      </rPr>
      <t>3</t>
    </r>
  </si>
  <si>
    <r>
      <t>m</t>
    </r>
    <r>
      <rPr>
        <vertAlign val="superscript"/>
        <sz val="10"/>
        <rFont val="Arial Narrow"/>
        <family val="2"/>
      </rPr>
      <t>2</t>
    </r>
  </si>
  <si>
    <t>WYMAGANIA OGÓLNE</t>
  </si>
  <si>
    <t>DM 00.00.00</t>
  </si>
  <si>
    <t>ryczałt</t>
  </si>
  <si>
    <t>----</t>
  </si>
  <si>
    <t>ROBOTY PRZYGOTOWAWCZE</t>
  </si>
  <si>
    <t>ROBOTY ZIEMNE</t>
  </si>
  <si>
    <t>ROBOTY WYKOŃCZENIOWE</t>
  </si>
  <si>
    <t>Numer  SST (podstawa wyceny)</t>
  </si>
  <si>
    <t>Numer pozycji cenowej</t>
  </si>
  <si>
    <t>00.</t>
  </si>
  <si>
    <t>D 01.02.02</t>
  </si>
  <si>
    <t>Ilość</t>
  </si>
  <si>
    <t>D 01.00.00</t>
  </si>
  <si>
    <t>D 02.00.00</t>
  </si>
  <si>
    <t>D 02.01.01</t>
  </si>
  <si>
    <t>Wykonanie wykopów w gruntach kategorii I-V</t>
  </si>
  <si>
    <t>ROBOTY DROGOWE</t>
  </si>
  <si>
    <t>D 05.00.00</t>
  </si>
  <si>
    <t>NAWIERZCHNIE</t>
  </si>
  <si>
    <t>D 05.03.05</t>
  </si>
  <si>
    <t>D 06.00.00</t>
  </si>
  <si>
    <t>RAZEM: ROBOTY WYKOŃCZENIOWE</t>
  </si>
  <si>
    <t>OGÓŁEM: ROBOTY DROGOWE</t>
  </si>
  <si>
    <t>RAZEM: ROBOTY PRZYGOTOWAWCZE</t>
  </si>
  <si>
    <t>RAZEM: ROBOTY ZIEMNE</t>
  </si>
  <si>
    <t>RAZEM: NAWIERZCHNIE</t>
  </si>
  <si>
    <t>ROBOTY MOSTOWE</t>
  </si>
  <si>
    <t>01</t>
  </si>
  <si>
    <t>11</t>
  </si>
  <si>
    <t>D 04.00.00</t>
  </si>
  <si>
    <t>PODBUDOWY</t>
  </si>
  <si>
    <t>D 04.01.01</t>
  </si>
  <si>
    <t>Koryto wraz z profilowaniem i zagęszczaniem podłoża</t>
  </si>
  <si>
    <t>RAZEM: PODBUDOWY</t>
  </si>
  <si>
    <t>D 06.01.01</t>
  </si>
  <si>
    <t>Umocnienie skarp, rowów i ścieków</t>
  </si>
  <si>
    <t>D 07.00.00</t>
  </si>
  <si>
    <t>OZNAKOWANIE DRÓG I URZĄDZENIA BEZPIECZEŃSTWA RUCHU</t>
  </si>
  <si>
    <t>D 07.05.01</t>
  </si>
  <si>
    <t>Bariery ochronne stalowe</t>
  </si>
  <si>
    <t>RAZEM: OZNAKOWANIE DRÓG I URZĄDZENIA BEZPIECZEŃSTWA RUCHU</t>
  </si>
  <si>
    <t>31</t>
  </si>
  <si>
    <t>D 04.03.01</t>
  </si>
  <si>
    <t>Skropienie warstw konstrukcyjnych emulsją asfaltową</t>
  </si>
  <si>
    <t>53</t>
  </si>
  <si>
    <t>D 10.00.00</t>
  </si>
  <si>
    <t>RAZEM: INNE ROBOTY</t>
  </si>
  <si>
    <t>M 22.00.00</t>
  </si>
  <si>
    <t>M 22.01.00</t>
  </si>
  <si>
    <t>02</t>
  </si>
  <si>
    <t>13</t>
  </si>
  <si>
    <t>Podbudowa z tłucznia kamiennego</t>
  </si>
  <si>
    <t>D 02.03.01</t>
  </si>
  <si>
    <t>Wykonanie nasypów</t>
  </si>
  <si>
    <t>Wykonanie nasypów mechanicznie z gruntów kategorii I-VI z uzyskanego z wykopu z transportem gruntu z odkładu</t>
  </si>
  <si>
    <t>02
04</t>
  </si>
  <si>
    <t>VAT 23 %</t>
  </si>
  <si>
    <r>
      <t>Ogółem wartość robót</t>
    </r>
    <r>
      <rPr>
        <sz val="10"/>
        <rFont val="Times New Roman CE"/>
        <family val="1"/>
        <charset val="238"/>
      </rPr>
      <t>:</t>
    </r>
  </si>
  <si>
    <t>zł (netto)</t>
  </si>
  <si>
    <t>Słownie</t>
  </si>
  <si>
    <t>zł (brutto 23% VAT)</t>
  </si>
  <si>
    <t>Wyznaczenie trasy i punktów wysokościowych w terenie pagórkowatym lub górskim</t>
  </si>
  <si>
    <t>D 01.02.00</t>
  </si>
  <si>
    <t>Roboty w zakresie usuwania gleby</t>
  </si>
  <si>
    <t>D 01.01.00</t>
  </si>
  <si>
    <t>Roboty pomiarowe</t>
  </si>
  <si>
    <t>D 01.03.00</t>
  </si>
  <si>
    <t>Roboty rozbiórkowe, usunięcie i ochrona drzew</t>
  </si>
  <si>
    <t>D 01.03.02</t>
  </si>
  <si>
    <t>Rozebranie podbudowy z kruszywa łamanego lub naturalnego grubości warstwy 15cm wraz z odwozem gruzu na odl. do 10km</t>
  </si>
  <si>
    <t>Rozbiórka budowli inżynierskich</t>
  </si>
  <si>
    <t>Roboty ziemne poprzeczne (bez transportu) wykonywane mechanicznie w gr. kat. I-V</t>
  </si>
  <si>
    <t>Ilość wg ilości podbudowy tłuczniowej i warstwy podbudowy bitumicznej</t>
  </si>
  <si>
    <t>Oczyszczenie warstw konstrukcyjnych ręczne</t>
  </si>
  <si>
    <t>04</t>
  </si>
  <si>
    <t>D 04.03.00</t>
  </si>
  <si>
    <t>D 04.03.02</t>
  </si>
  <si>
    <t>D 04.04.02</t>
  </si>
  <si>
    <t>D 05.03.11</t>
  </si>
  <si>
    <t>Recykling (remixing)</t>
  </si>
  <si>
    <t>33</t>
  </si>
  <si>
    <t>D 05.03.03</t>
  </si>
  <si>
    <t>Nawierzchnia z betonu asfaltowego</t>
  </si>
  <si>
    <t>Humusowanie z obsianiem skarp przy grubości humusu 5cm - humus z odkładu</t>
  </si>
  <si>
    <t>D 10.01.00</t>
  </si>
  <si>
    <t>Mury oporowe i inne elementy</t>
  </si>
  <si>
    <t>Wykonanie konstrukcji oporowej z pali CFA</t>
  </si>
  <si>
    <t>D 10.01.01</t>
  </si>
  <si>
    <t>Analogia - Oczep żelbetowy zwieńczający pale CFA</t>
  </si>
  <si>
    <t>M 22.01.01
M 22.01.02</t>
  </si>
  <si>
    <t>11
69</t>
  </si>
  <si>
    <t>RAZEM: KORPUSY PODPÓR</t>
  </si>
  <si>
    <t>RAZEM: WYMAGANIA OGÓLNE</t>
  </si>
  <si>
    <t>61</t>
  </si>
  <si>
    <t>Wykonanie wykopów w gruntach kategorii I-V z transportem urobku na odkład/nasyp na odl. do 10km</t>
  </si>
  <si>
    <t>Ilość wg ilości wykopów</t>
  </si>
  <si>
    <t>05</t>
  </si>
  <si>
    <t>21</t>
  </si>
  <si>
    <t>Rozebranie barier drogowych stalowych wraz z odwozem złomu na odl. do 10km</t>
  </si>
  <si>
    <t>Koryta wykonywane mechanicznie wraz z profilowaniem i zagęszczaniem podłoża w gruntach kat. I-VI, głębokość koryta 41cm</t>
  </si>
  <si>
    <t>26</t>
  </si>
  <si>
    <t>STABILIZACJA OSUWISKA</t>
  </si>
  <si>
    <t xml:space="preserve">        RAZEM CZĘŚĆ "STABILIZACJA OSUWISKA"</t>
  </si>
  <si>
    <t>Geodezyjna obsługa inwestycji i inwentaryzacja powykonawcza</t>
  </si>
  <si>
    <t>Zdjęcie warstwy humusu lub (i) darniny o grubości warstwy do 20cm do późniejszego wykorzystania</t>
  </si>
  <si>
    <t>Wykonanie podbudowy z tłucznia kamiennego, gr. w-wy średnio 25cm (20-30cm) po zagęszczeniu</t>
  </si>
  <si>
    <t>D 03.00.00</t>
  </si>
  <si>
    <t>ODWODNIENIE KORPUSU DROGOWEGO</t>
  </si>
  <si>
    <t>D 03.02.01</t>
  </si>
  <si>
    <t>Kanalizacja deszczowa</t>
  </si>
  <si>
    <t>RAZEM: ODWODNIENIE KORPUSU DROGOWEGO</t>
  </si>
  <si>
    <t>D 04.02.02</t>
  </si>
  <si>
    <t>Warstwa mrozoochronna</t>
  </si>
  <si>
    <t>Wykonanie warstwy mrozoochronnej z piasku, w-wa gr. 32cm</t>
  </si>
  <si>
    <t>Warstwa mrozoochronna na całej szerokości korpusu drogi w zakresie wykopów</t>
  </si>
  <si>
    <t>Rozebranie podbudowy i nawierzchni z mieszanek mineralno-bitumicznych, grubości warstwy 20cm wraz z odwozem gruzu na odl. do 10km</t>
  </si>
  <si>
    <t>M 27.00.00</t>
  </si>
  <si>
    <t>HYDROIZOLACJA</t>
  </si>
  <si>
    <t>M 27.01.00</t>
  </si>
  <si>
    <t>IZOLACJE POWŁOKOWE</t>
  </si>
  <si>
    <t>M 27.01.01</t>
  </si>
  <si>
    <t>POWŁOKA IZOLACYJNA BITUMICZNA - "NA ZIMNO"</t>
  </si>
  <si>
    <t>Wykonanie powłokowej izolacji bitumicznej układanej "na zimno" - powierzchnie pionowe i poziome</t>
  </si>
  <si>
    <t>RAZEM: HYDROIZOLACJA</t>
  </si>
  <si>
    <t>D 01.02.03</t>
  </si>
  <si>
    <t>Wyburzenie obiektów budowlanych</t>
  </si>
  <si>
    <t>Rozbiórki obiektów kubaturowych wraz z odwozem gruzu na odl. do 20km - przepust pod tymczasową jezdnią z podbudową i ściankami wlotu i wylotu</t>
  </si>
  <si>
    <t>51</t>
  </si>
  <si>
    <t>66</t>
  </si>
  <si>
    <t>Umocnienie skarp rowów i ścieków betonowymi prefabrykowanymi płytami ażurowymi</t>
  </si>
  <si>
    <t>Odtworzenie nawierzchni drogi: 85/1000</t>
  </si>
  <si>
    <t>Wyznaczenie punktów charakterystycznych związanych z wytyczeniem pali i punktów charakterystycznych oczepów: 77*3/1000</t>
  </si>
  <si>
    <t>Dla skarpy drogi: 3,5*85</t>
  </si>
  <si>
    <t xml:space="preserve">Rozebranie przepustu pod zjazdem w km </t>
  </si>
  <si>
    <t>Rozebranie podbudowy drogi: 5*85*1,05</t>
  </si>
  <si>
    <t>Rozebranie podbudowy drogi: 5*85*1,03</t>
  </si>
  <si>
    <t>Wykopy pod odtworzenie rowu prawostronnego: 85*0,9</t>
  </si>
  <si>
    <t>22</t>
  </si>
  <si>
    <t>Koryto pod wykonanie konstrukcji jezdni: 644</t>
  </si>
  <si>
    <t>Ilość: 604</t>
  </si>
  <si>
    <t>D 04.07.01</t>
  </si>
  <si>
    <t>Podbudowa z betonu asfaltowego</t>
  </si>
  <si>
    <t>16</t>
  </si>
  <si>
    <t>Wykonanie podbudowy - warstwy podbudowy z betonu asfaltowego na poszerzeniach o uziarnieniu 0/16, gr. w-wy 7cm</t>
  </si>
  <si>
    <t>Podbudowa jezdni w zakresie: 555</t>
  </si>
  <si>
    <t>14</t>
  </si>
  <si>
    <t>Wykonanie nawierzchni z betonu asfaltowego o uziarnieniu 0/16 warstwa wiążąca gr. w-wy 5cm</t>
  </si>
  <si>
    <t>Ilość na drodze głównej: 540</t>
  </si>
  <si>
    <t>Wykonanie nawierzchni z betonu asfaltowego o uziarnieniu 0/11 warstwa ścieralna gr. w-wy 4cm</t>
  </si>
  <si>
    <t>Ilość na drodze głównej: 530</t>
  </si>
  <si>
    <t>Wykonanie frezowania nawierzchni asfaltowych na zimno gr. w-wy 4cm</t>
  </si>
  <si>
    <t>Odtworzenie nawierzchni na "zazębieniu" po frezowaniu: 4*5*2</t>
  </si>
  <si>
    <t>Dla przestrzeni od strony skarpy nad umocnieniami z płyt: 2,3*85</t>
  </si>
  <si>
    <t>Umocnienie dna rowów i ścieków elementami prefabrykowanymi korytkowymi - ściek typu kolejowego</t>
  </si>
  <si>
    <t>Umocnienie skarp i przeciwskarp na odcinku odtworzenia rowu - 2 rzędy płyt oparte na ścieku typu kolejowego: 1,2*(63+14)</t>
  </si>
  <si>
    <t>Pobocza: (83,5+85,6)*0,75</t>
  </si>
  <si>
    <t>Ścieki betonowe prefabrykowane korytkowe typu kolejowego głębokości 51cm ułożone na lawie betonowej z uszczelnieniem spoin zaprawą betonową wraz z monolitycznymi przejściami w miejscach zmiany kierunku spływu: ściek w dnie odtwarzanego rowu 63+14</t>
  </si>
  <si>
    <t>Bariery od strony skarpy: 80</t>
  </si>
  <si>
    <t>Pale dolne długości 13m: 77szt</t>
  </si>
  <si>
    <t>Wykonanie warstwy wyrównawczej z betonu C12/15 (B15) pod oczepem</t>
  </si>
  <si>
    <t>Oczep pali: 77*6,3*1</t>
  </si>
  <si>
    <t>Pionowe i poziome elementy oczepu: 77*6,3+77*1*2+6,3*1*2</t>
  </si>
  <si>
    <t>D 03.01.00</t>
  </si>
  <si>
    <t>Przepusty</t>
  </si>
  <si>
    <t>D 03.01.01</t>
  </si>
  <si>
    <t>Wykonanie ścianek czołowych przepustów</t>
  </si>
  <si>
    <t>Wykonanie kanalizacji deszczowej drenażowej z rur z polipropylennu (1/3 po obwodzie od góry część sącząca) o średnicy 40 cm na ławie z suchego betonu. Rury o wytrzymałości obwodowej SN8KPa łączone na uszczelkę gumową</t>
  </si>
  <si>
    <t>Przepusty pod zjazdem</t>
  </si>
  <si>
    <t>Wykopy dla wykonania oczepu: 14,6*85*1,1</t>
  </si>
  <si>
    <t>Wykopy dla montażu drenu poza wykopami pod oczep: 7*1</t>
  </si>
  <si>
    <t>Wypełnienie przestrzeni pomiędzy spodem warstw konstrukcyjnych, a górą oczepu wraz z zasypaniem drenu</t>
  </si>
  <si>
    <t>W-wa średniej grubości 10cm wraz z wyszerzeniami dla umiejscowienia drenu: 80*7*0,15</t>
  </si>
  <si>
    <t>Zjazd: 32</t>
  </si>
  <si>
    <t xml:space="preserve">Koszt dostosowania się do wymagań Warunków Kontraktu i Wymagań Ogólnych zawartych w Specyfikacji Technicznej DM 00.00.00
Ponadto w pozycji należy ująć koszty wykonania i rozbiórki dojazdów do miejsc wykonywania robót oraz wszelkich innych kosztów z tym związanych ( w tym transport ponadnormatywny po drogach publicznych) poza zakresem inwestycji oznaczonym na Planie Zagospodarowania.
</t>
  </si>
  <si>
    <t>Koszty wykonania zabezpieczeń tymczasowych i docelowych lub przebudów wszystkich obiektów,  urządzeń/sieci uzbrojenia terenu w rejonie objętym inwestycją i robotami związanymi transportem sprzętu zgodnie z warunkami wydanymi przez ich właścicieli lub administratorów. Wycena obejmuje komplet robót wraz z doprowadzeniem terenu do stanu pierwotnego wraz z  kosztem nadzorów ze strony właścicieli urządzeń oraz koszt ubezpieczenia inwestycji na wypadek zniszczeń wynikłych podczas realizacji robót lub w przypadku braku należytego ubezpieczenia kosztów odszkodowań wynikających z zajęć terenu i dok. szkód w składnikach majątkowych oraz koszt robót około obiektowych (m. in. wycinka drzew i karczowanie pni)</t>
  </si>
  <si>
    <t xml:space="preserve">Wprowadzenie organizacji ruchu i utrzymywanie oznakowania w czasie trwania robót (odzysk) </t>
  </si>
  <si>
    <t>Wykopy dla wykonania oczepu poza przestrzenią samego oczepu do otworzenia po wykonaniu robót: 2*85*1,1</t>
  </si>
  <si>
    <t>Oczyszczenie i skropienie n warstw konstrukcyjnych</t>
  </si>
  <si>
    <t>Frezowanie w-wy nawierzchni na końcach opracowania dla dowiązania jezdni projektowanej do istniejącej</t>
  </si>
  <si>
    <t>Ręczne plantowanie skarp i dna wykopów oraz korony nasypów w gruntach kat. I III</t>
  </si>
  <si>
    <t>Dla korpusu dróg w ilości humusowania i umocnień:3,5*85</t>
  </si>
  <si>
    <t>Umocnienie skarpy i przeciwskarpy; umocnienia płytami betonowymi prefabrykowanymi typu YOMB 60x40x10cm na podsypce piaskowej gr. 10cm z wypełnieniem otworów i szczelin piaskiem. W zakres robót wchodzi ponadto kołkowanie płyt - 2 kołki długości 100cm na płytę.</t>
  </si>
  <si>
    <t>Założono zwiększoną ilość betonu wypełniającego wolne przestrzenie w gruncie na poziomie 10% objętości pali - jeśli Wykonawca uzna, że nadmiar jest niedostateczny powinien dodatkową ilość zawrzeć w pozycji 24</t>
  </si>
  <si>
    <t>Umocnienie dna rowów i ścieków elementami prefabrykowanymi korytkowymi - ściek drogowy</t>
  </si>
  <si>
    <t>Ścieki betonowe prefabrykowane korytkowe typu drogowego 60x50x15cm ułożone na lawie betonowej z uszczelnieniem spoin zaprawą betonową wraz z monolitycznymi przejściami w miejscach zmiany kierunku spływu:  ściek od ścieku trójkatnego przy jezdni</t>
  </si>
  <si>
    <t>Umocnienie dna rowów i ścieków elementami prefabrykowanymi korytkowymi - ściek trójkątny</t>
  </si>
  <si>
    <t>Ścieki betonowe prefabrykowane korytkowe typu drogowego 50x50x15cm ułożone na lawie betonowej z uszczelnieniem spoin zaprawą betonową wraz z monolitycznymi przejściami w miejscach zmiany kierunku spływu:  ściek przy jezdni</t>
  </si>
  <si>
    <t>Wykonanie przykanalików z rur PCV lub PP o średnicy 16cm - analogia wykonanie drenów francuzkich w geowłókninie</t>
  </si>
  <si>
    <t>Dren przy oczepie z odprowadzeniem na skarpę: 13,5</t>
  </si>
  <si>
    <t>Dren pod rowem z odprowadzeniem na skarpę: 95,5</t>
  </si>
  <si>
    <t>Ustawienie barier ochronnych stalowych jednostronnych - przekładkowych; bariery z odblaskami oraz łącznikami skośnymi na początku i końcu</t>
  </si>
  <si>
    <t>M 29.00.00</t>
  </si>
  <si>
    <t>M 29.09.01</t>
  </si>
  <si>
    <t>ROBOTY REGULACYJNE</t>
  </si>
  <si>
    <t>32</t>
  </si>
  <si>
    <t>RAZEM: ROBOTY REGULACYJNE</t>
  </si>
  <si>
    <t>Istniejące zabezpieczenie przy skarpie</t>
  </si>
  <si>
    <t xml:space="preserve">Zabezpieczenie osuwiska w ciągu drogi powiatowej Nr 2063R Blizne – Golcowa w km 1+836 - 1+913 wraz z odbudową drogi w km 1+830 - 1+915  w miejscowości Blizne
</t>
  </si>
  <si>
    <t>Wykonanie konstrukcji z koszy siatkowo-kamienej z drutu plecionego grubości 2,7mm "piętrowej" na lądzie</t>
  </si>
  <si>
    <t>Umocnienie podnóża skarpy na wylotach ścieku i drenów</t>
  </si>
  <si>
    <t>Wykonanie pali żelbetowych o śr. 800mm z betonu C25/30 typu CFA wraz ze zbrojeniem kształtownikiem HEB 300mm wraz z przygotowaniem i demontażem tymczasowych stanowisk dla maszyn i urządzeń</t>
  </si>
  <si>
    <t>Zwiększona ilość betonu w związku z wykonywaniem w gruncie pali żelbetowych o śr. 800 mm z betonu C25/30 typu CFA</t>
  </si>
  <si>
    <t>Wykonanie żelbetowego oczepu na długości  pali z betonu kl. 25/30 wraz z deskowaniem i zbrojeniem stalą klasy A-IIIN oraz wyk. dylatacji pomiędzy segmentami oczepów</t>
  </si>
  <si>
    <t>Monolityczna komora wpadowa przy przepuście w km 1+844,5; (km lok. 0+014,50): (1,2*1+0,6*1)*2*0,2+1,2*1*0,2</t>
  </si>
  <si>
    <t>Monolityczna komora wpadowa przy przepuście w km 1+853,50; (km lok. 0+023,50): (1,2*1+0,6*1)*2*0,2+1,2*1*0,2</t>
  </si>
  <si>
    <t>ODBUDOWA ODCINKA DROGI</t>
  </si>
  <si>
    <t>ROBOTY STABILIZACYJNE</t>
  </si>
  <si>
    <t>INNE ROBOTY - PALE CFA Z WYRÓWNANIEM PODŁOŻA BETONEM POD OCZEP</t>
  </si>
  <si>
    <t xml:space="preserve">KORPUSY PODPÓR - ANALOGIA - WYKONANIE OCZEPU ŻELBETOWAGO </t>
  </si>
  <si>
    <t>ROBOTY PRZYOBIEKTOWE - UMOCNIENIE SKAPY NA WYLOCIE DRENU</t>
  </si>
  <si>
    <t>RAZEM ZŁ (NETTO):</t>
  </si>
  <si>
    <t>OGÓŁEM ZŁ (NETTO):</t>
  </si>
  <si>
    <t>OGÓŁEM ZŁ (BRUTTO):</t>
  </si>
  <si>
    <t>KOSZTORYS OFERTOWY</t>
  </si>
  <si>
    <t>Data opracowania …………………..</t>
  </si>
</sst>
</file>

<file path=xl/styles.xml><?xml version="1.0" encoding="utf-8"?>
<styleSheet xmlns="http://schemas.openxmlformats.org/spreadsheetml/2006/main">
  <numFmts count="1">
    <numFmt numFmtId="164" formatCode="0.0"/>
  </numFmts>
  <fonts count="22">
    <font>
      <sz val="10"/>
      <name val="Arial CE"/>
      <charset val="238"/>
    </font>
    <font>
      <b/>
      <sz val="10"/>
      <name val="Times New Roman CE"/>
      <family val="1"/>
      <charset val="238"/>
    </font>
    <font>
      <sz val="10"/>
      <name val="Times New Roman CE"/>
      <family val="1"/>
      <charset val="238"/>
    </font>
    <font>
      <sz val="13"/>
      <name val="Times New Roman CE"/>
      <family val="1"/>
      <charset val="238"/>
    </font>
    <font>
      <sz val="8"/>
      <name val="Times New Roman CE"/>
      <family val="1"/>
      <charset val="238"/>
    </font>
    <font>
      <b/>
      <sz val="25"/>
      <name val="Times New Roman CE"/>
      <family val="1"/>
      <charset val="238"/>
    </font>
    <font>
      <b/>
      <sz val="18"/>
      <name val="Times New Roman CE"/>
      <family val="1"/>
      <charset val="238"/>
    </font>
    <font>
      <b/>
      <sz val="16"/>
      <name val="Times New Roman CE"/>
      <family val="1"/>
      <charset val="238"/>
    </font>
    <font>
      <sz val="16"/>
      <name val="Times New Roman CE"/>
      <family val="1"/>
      <charset val="238"/>
    </font>
    <font>
      <sz val="14"/>
      <name val="Times New Roman CE"/>
      <family val="1"/>
      <charset val="238"/>
    </font>
    <font>
      <b/>
      <sz val="16"/>
      <name val="Arial Narrow"/>
      <family val="2"/>
    </font>
    <font>
      <sz val="10"/>
      <name val="Arial Narrow"/>
      <family val="2"/>
    </font>
    <font>
      <sz val="16"/>
      <name val="Arial Narrow"/>
      <family val="2"/>
    </font>
    <font>
      <sz val="14"/>
      <name val="Arial Narrow"/>
      <family val="2"/>
    </font>
    <font>
      <b/>
      <sz val="10"/>
      <name val="Arial Narrow"/>
      <family val="2"/>
    </font>
    <font>
      <vertAlign val="superscript"/>
      <sz val="10"/>
      <name val="Arial Narrow"/>
      <family val="2"/>
    </font>
    <font>
      <b/>
      <sz val="10"/>
      <name val="Arial CE"/>
      <charset val="238"/>
    </font>
    <font>
      <sz val="9"/>
      <name val="Times New Roman"/>
      <family val="1"/>
      <charset val="238"/>
    </font>
    <font>
      <b/>
      <sz val="15"/>
      <color rgb="FFFF0000"/>
      <name val="Arial Narrow"/>
      <family val="2"/>
      <charset val="238"/>
    </font>
    <font>
      <b/>
      <sz val="16"/>
      <name val="Arial Narrow"/>
      <family val="2"/>
      <charset val="238"/>
    </font>
    <font>
      <sz val="16"/>
      <name val="Arial Narrow"/>
      <family val="2"/>
      <charset val="238"/>
    </font>
    <font>
      <i/>
      <u/>
      <sz val="16"/>
      <name val="Arial Narrow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gray125">
        <b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gray125">
        <bgColor indexed="47"/>
      </patternFill>
    </fill>
    <fill>
      <patternFill patternType="solid">
        <fgColor indexed="47"/>
        <bgColor indexed="64"/>
      </patternFill>
    </fill>
    <fill>
      <patternFill patternType="gray0625">
        <bgColor indexed="50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8">
    <xf numFmtId="0" fontId="0" fillId="0" borderId="0" xfId="0"/>
    <xf numFmtId="0" fontId="2" fillId="0" borderId="0" xfId="0" applyFont="1" applyBorder="1"/>
    <xf numFmtId="0" fontId="1" fillId="0" borderId="0" xfId="0" applyFont="1" applyBorder="1"/>
    <xf numFmtId="0" fontId="4" fillId="0" borderId="0" xfId="0" applyFont="1" applyBorder="1"/>
    <xf numFmtId="0" fontId="6" fillId="0" borderId="0" xfId="0" applyFont="1" applyBorder="1" applyAlignment="1">
      <alignment horizontal="center" wrapText="1"/>
    </xf>
    <xf numFmtId="0" fontId="8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vertical="center"/>
    </xf>
    <xf numFmtId="0" fontId="11" fillId="0" borderId="1" xfId="0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top" wrapText="1"/>
    </xf>
    <xf numFmtId="4" fontId="11" fillId="0" borderId="1" xfId="0" quotePrefix="1" applyNumberFormat="1" applyFont="1" applyFill="1" applyBorder="1" applyAlignment="1">
      <alignment vertical="top" wrapText="1"/>
    </xf>
    <xf numFmtId="0" fontId="14" fillId="0" borderId="1" xfId="0" applyFont="1" applyFill="1" applyBorder="1" applyAlignment="1">
      <alignment horizontal="center" vertical="center" wrapText="1"/>
    </xf>
    <xf numFmtId="0" fontId="11" fillId="0" borderId="0" xfId="0" applyFont="1" applyFill="1" applyAlignment="1" applyProtection="1">
      <alignment wrapText="1"/>
      <protection locked="0"/>
    </xf>
    <xf numFmtId="4" fontId="11" fillId="0" borderId="0" xfId="0" applyNumberFormat="1" applyFont="1" applyFill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center" vertical="top"/>
      <protection locked="0"/>
    </xf>
    <xf numFmtId="0" fontId="11" fillId="0" borderId="0" xfId="0" applyFont="1" applyFill="1" applyAlignment="1" applyProtection="1">
      <alignment horizontal="left"/>
      <protection locked="0"/>
    </xf>
    <xf numFmtId="2" fontId="11" fillId="0" borderId="0" xfId="0" applyNumberFormat="1" applyFont="1" applyFill="1" applyAlignment="1" applyProtection="1">
      <alignment horizontal="left"/>
      <protection locked="0"/>
    </xf>
    <xf numFmtId="0" fontId="11" fillId="0" borderId="1" xfId="0" applyFont="1" applyFill="1" applyBorder="1" applyAlignment="1" applyProtection="1">
      <alignment horizontal="center" vertical="center" wrapText="1"/>
      <protection locked="0"/>
    </xf>
    <xf numFmtId="4" fontId="11" fillId="0" borderId="1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vertical="center" wrapText="1"/>
      <protection locked="0"/>
    </xf>
    <xf numFmtId="0" fontId="11" fillId="0" borderId="0" xfId="0" applyFont="1" applyFill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left" vertical="center" wrapText="1"/>
      <protection locked="0"/>
    </xf>
    <xf numFmtId="2" fontId="11" fillId="0" borderId="0" xfId="0" applyNumberFormat="1" applyFont="1" applyFill="1" applyAlignment="1" applyProtection="1">
      <alignment horizontal="left" vertical="center" wrapText="1"/>
      <protection locked="0"/>
    </xf>
    <xf numFmtId="4" fontId="11" fillId="0" borderId="0" xfId="0" applyNumberFormat="1" applyFont="1" applyFill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center" vertical="top" wrapText="1"/>
      <protection locked="0"/>
    </xf>
    <xf numFmtId="0" fontId="11" fillId="0" borderId="0" xfId="0" applyFont="1" applyFill="1" applyAlignment="1" applyProtection="1">
      <alignment horizontal="left" wrapText="1"/>
      <protection locked="0"/>
    </xf>
    <xf numFmtId="2" fontId="11" fillId="0" borderId="0" xfId="0" applyNumberFormat="1" applyFont="1" applyFill="1" applyAlignment="1" applyProtection="1">
      <alignment horizontal="left" wrapText="1"/>
      <protection locked="0"/>
    </xf>
    <xf numFmtId="4" fontId="11" fillId="0" borderId="0" xfId="0" applyNumberFormat="1" applyFont="1" applyFill="1" applyAlignment="1" applyProtection="1">
      <alignment horizontal="center" wrapText="1"/>
      <protection locked="0"/>
    </xf>
    <xf numFmtId="0" fontId="12" fillId="0" borderId="1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4" fontId="12" fillId="0" borderId="3" xfId="0" applyNumberFormat="1" applyFont="1" applyFill="1" applyBorder="1" applyAlignment="1">
      <alignment horizontal="center" vertical="center"/>
    </xf>
    <xf numFmtId="4" fontId="12" fillId="0" borderId="4" xfId="0" applyNumberFormat="1" applyFont="1" applyFill="1" applyBorder="1" applyAlignment="1">
      <alignment horizontal="center" vertical="center"/>
    </xf>
    <xf numFmtId="4" fontId="12" fillId="0" borderId="5" xfId="0" applyNumberFormat="1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 wrapText="1"/>
    </xf>
    <xf numFmtId="4" fontId="11" fillId="0" borderId="3" xfId="0" applyNumberFormat="1" applyFont="1" applyFill="1" applyBorder="1" applyAlignment="1">
      <alignment horizontal="center" vertical="center" wrapText="1"/>
    </xf>
    <xf numFmtId="4" fontId="11" fillId="0" borderId="3" xfId="0" applyNumberFormat="1" applyFont="1" applyFill="1" applyBorder="1" applyAlignment="1">
      <alignment vertical="top" wrapText="1"/>
    </xf>
    <xf numFmtId="4" fontId="11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2" xfId="0" applyFont="1" applyFill="1" applyBorder="1" applyAlignment="1" applyProtection="1">
      <alignment horizontal="center" vertical="center" wrapText="1"/>
      <protection locked="0"/>
    </xf>
    <xf numFmtId="0" fontId="12" fillId="0" borderId="1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4" fontId="11" fillId="2" borderId="3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 applyProtection="1">
      <alignment horizontal="center" vertical="center" wrapText="1"/>
      <protection locked="0"/>
    </xf>
    <xf numFmtId="2" fontId="11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 applyProtection="1">
      <alignment horizontal="center" vertical="top" wrapText="1"/>
      <protection locked="0"/>
    </xf>
    <xf numFmtId="0" fontId="11" fillId="0" borderId="1" xfId="0" quotePrefix="1" applyFont="1" applyFill="1" applyBorder="1" applyAlignment="1">
      <alignment horizontal="center" vertical="top" wrapText="1"/>
    </xf>
    <xf numFmtId="2" fontId="14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 applyProtection="1">
      <protection locked="0"/>
    </xf>
    <xf numFmtId="49" fontId="11" fillId="0" borderId="1" xfId="0" applyNumberFormat="1" applyFont="1" applyFill="1" applyBorder="1" applyAlignment="1">
      <alignment horizontal="center" vertical="center" wrapText="1"/>
    </xf>
    <xf numFmtId="0" fontId="14" fillId="3" borderId="10" xfId="0" applyFont="1" applyFill="1" applyBorder="1" applyAlignment="1">
      <alignment horizontal="center" vertical="center" wrapText="1"/>
    </xf>
    <xf numFmtId="0" fontId="14" fillId="3" borderId="11" xfId="0" applyFont="1" applyFill="1" applyBorder="1" applyAlignment="1">
      <alignment horizontal="center" vertical="center" wrapText="1"/>
    </xf>
    <xf numFmtId="0" fontId="14" fillId="3" borderId="12" xfId="0" applyFont="1" applyFill="1" applyBorder="1" applyAlignment="1">
      <alignment horizontal="center" vertical="center" wrapText="1"/>
    </xf>
    <xf numFmtId="0" fontId="11" fillId="0" borderId="13" xfId="0" applyFont="1" applyFill="1" applyBorder="1" applyAlignment="1">
      <alignment horizontal="center" vertical="center" wrapText="1"/>
    </xf>
    <xf numFmtId="0" fontId="14" fillId="0" borderId="14" xfId="0" applyFont="1" applyFill="1" applyBorder="1" applyAlignment="1">
      <alignment horizontal="center" vertical="center" wrapText="1"/>
    </xf>
    <xf numFmtId="4" fontId="11" fillId="2" borderId="4" xfId="0" applyNumberFormat="1" applyFont="1" applyFill="1" applyBorder="1" applyAlignment="1">
      <alignment horizontal="center" vertical="center" wrapText="1"/>
    </xf>
    <xf numFmtId="0" fontId="11" fillId="0" borderId="13" xfId="0" applyFont="1" applyFill="1" applyBorder="1" applyAlignment="1" applyProtection="1">
      <alignment horizontal="center" vertical="center" wrapText="1"/>
      <protection locked="0"/>
    </xf>
    <xf numFmtId="4" fontId="14" fillId="4" borderId="4" xfId="0" applyNumberFormat="1" applyFont="1" applyFill="1" applyBorder="1" applyAlignment="1">
      <alignment horizontal="center" vertical="center" wrapText="1"/>
    </xf>
    <xf numFmtId="4" fontId="14" fillId="5" borderId="8" xfId="0" applyNumberFormat="1" applyFont="1" applyFill="1" applyBorder="1" applyAlignment="1" applyProtection="1">
      <alignment horizontal="center" vertical="center"/>
      <protection locked="0"/>
    </xf>
    <xf numFmtId="2" fontId="11" fillId="0" borderId="9" xfId="0" applyNumberFormat="1" applyFont="1" applyFill="1" applyBorder="1" applyAlignment="1">
      <alignment horizontal="center" vertical="center" wrapText="1"/>
    </xf>
    <xf numFmtId="4" fontId="11" fillId="0" borderId="15" xfId="0" applyNumberFormat="1" applyFont="1" applyFill="1" applyBorder="1" applyAlignment="1">
      <alignment horizontal="center" vertical="center" wrapText="1"/>
    </xf>
    <xf numFmtId="0" fontId="11" fillId="0" borderId="16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>
      <alignment horizontal="center" vertical="center" wrapText="1"/>
    </xf>
    <xf numFmtId="4" fontId="11" fillId="2" borderId="15" xfId="0" applyNumberFormat="1" applyFont="1" applyFill="1" applyBorder="1" applyAlignment="1">
      <alignment horizontal="center" vertical="center" wrapText="1"/>
    </xf>
    <xf numFmtId="0" fontId="14" fillId="3" borderId="17" xfId="0" applyFont="1" applyFill="1" applyBorder="1" applyAlignment="1">
      <alignment horizontal="center" vertical="center" wrapText="1"/>
    </xf>
    <xf numFmtId="0" fontId="14" fillId="3" borderId="18" xfId="0" applyFont="1" applyFill="1" applyBorder="1" applyAlignment="1">
      <alignment horizontal="center" vertical="center" wrapText="1"/>
    </xf>
    <xf numFmtId="0" fontId="14" fillId="3" borderId="5" xfId="0" applyFont="1" applyFill="1" applyBorder="1" applyAlignment="1">
      <alignment horizontal="center" vertical="center" wrapText="1"/>
    </xf>
    <xf numFmtId="49" fontId="11" fillId="0" borderId="0" xfId="0" applyNumberFormat="1" applyFont="1" applyFill="1" applyAlignment="1" applyProtection="1">
      <alignment horizontal="center" vertical="top"/>
      <protection locked="0"/>
    </xf>
    <xf numFmtId="49" fontId="14" fillId="3" borderId="11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49" fontId="14" fillId="0" borderId="14" xfId="0" applyNumberFormat="1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top" wrapText="1"/>
    </xf>
    <xf numFmtId="49" fontId="14" fillId="0" borderId="9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14" fillId="3" borderId="18" xfId="0" applyNumberFormat="1" applyFont="1" applyFill="1" applyBorder="1" applyAlignment="1">
      <alignment horizontal="center" vertical="center" wrapText="1"/>
    </xf>
    <xf numFmtId="49" fontId="11" fillId="0" borderId="0" xfId="0" applyNumberFormat="1" applyFont="1" applyFill="1" applyAlignment="1" applyProtection="1">
      <alignment horizontal="center" vertical="center" wrapText="1"/>
      <protection locked="0"/>
    </xf>
    <xf numFmtId="49" fontId="11" fillId="0" borderId="0" xfId="0" applyNumberFormat="1" applyFont="1" applyFill="1" applyAlignment="1" applyProtection="1">
      <alignment horizontal="center" vertical="top" wrapText="1"/>
      <protection locked="0"/>
    </xf>
    <xf numFmtId="49" fontId="11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14" fillId="3" borderId="19" xfId="0" applyFont="1" applyFill="1" applyBorder="1" applyAlignment="1">
      <alignment horizontal="center" vertical="center" wrapText="1"/>
    </xf>
    <xf numFmtId="0" fontId="14" fillId="3" borderId="20" xfId="0" applyFont="1" applyFill="1" applyBorder="1" applyAlignment="1">
      <alignment horizontal="center" vertical="center" wrapText="1"/>
    </xf>
    <xf numFmtId="49" fontId="14" fillId="3" borderId="20" xfId="0" applyNumberFormat="1" applyFont="1" applyFill="1" applyBorder="1" applyAlignment="1">
      <alignment horizontal="center" vertical="center" wrapText="1"/>
    </xf>
    <xf numFmtId="0" fontId="14" fillId="3" borderId="2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4" fontId="17" fillId="0" borderId="1" xfId="0" applyNumberFormat="1" applyFont="1" applyFill="1" applyBorder="1" applyAlignment="1">
      <alignment horizontal="center" vertical="center"/>
    </xf>
    <xf numFmtId="2" fontId="11" fillId="0" borderId="9" xfId="0" applyNumberFormat="1" applyFont="1" applyFill="1" applyBorder="1" applyAlignment="1">
      <alignment horizontal="right" vertical="center" wrapText="1"/>
    </xf>
    <xf numFmtId="0" fontId="11" fillId="0" borderId="1" xfId="0" applyFont="1" applyFill="1" applyBorder="1" applyAlignment="1">
      <alignment vertical="center" wrapText="1"/>
    </xf>
    <xf numFmtId="0" fontId="11" fillId="0" borderId="1" xfId="0" quotePrefix="1" applyFont="1" applyFill="1" applyBorder="1" applyAlignment="1">
      <alignment horizontal="center" vertical="center" wrapText="1"/>
    </xf>
    <xf numFmtId="4" fontId="11" fillId="0" borderId="1" xfId="0" quotePrefix="1" applyNumberFormat="1" applyFont="1" applyFill="1" applyBorder="1" applyAlignment="1">
      <alignment vertical="center" wrapText="1"/>
    </xf>
    <xf numFmtId="4" fontId="11" fillId="0" borderId="3" xfId="0" applyNumberFormat="1" applyFont="1" applyFill="1" applyBorder="1" applyAlignment="1">
      <alignment vertical="center" wrapText="1"/>
    </xf>
    <xf numFmtId="4" fontId="2" fillId="0" borderId="0" xfId="0" applyNumberFormat="1" applyFont="1" applyBorder="1"/>
    <xf numFmtId="0" fontId="11" fillId="9" borderId="2" xfId="0" applyFont="1" applyFill="1" applyBorder="1" applyAlignment="1">
      <alignment horizontal="center" vertical="center" wrapText="1"/>
    </xf>
    <xf numFmtId="0" fontId="11" fillId="9" borderId="1" xfId="0" applyFont="1" applyFill="1" applyBorder="1" applyAlignment="1">
      <alignment horizontal="center" vertical="center" wrapText="1"/>
    </xf>
    <xf numFmtId="49" fontId="11" fillId="9" borderId="1" xfId="0" applyNumberFormat="1" applyFont="1" applyFill="1" applyBorder="1" applyAlignment="1">
      <alignment horizontal="center" vertical="center" wrapText="1"/>
    </xf>
    <xf numFmtId="0" fontId="11" fillId="9" borderId="1" xfId="0" applyFont="1" applyFill="1" applyBorder="1" applyAlignment="1">
      <alignment horizontal="left" vertical="center" wrapText="1"/>
    </xf>
    <xf numFmtId="0" fontId="11" fillId="9" borderId="1" xfId="0" applyFont="1" applyFill="1" applyBorder="1" applyAlignment="1" applyProtection="1">
      <alignment horizontal="center" vertical="center" wrapText="1"/>
      <protection locked="0"/>
    </xf>
    <xf numFmtId="164" fontId="11" fillId="9" borderId="1" xfId="0" applyNumberFormat="1" applyFont="1" applyFill="1" applyBorder="1" applyAlignment="1">
      <alignment horizontal="center" vertical="center" wrapText="1"/>
    </xf>
    <xf numFmtId="1" fontId="11" fillId="0" borderId="1" xfId="0" applyNumberFormat="1" applyFont="1" applyFill="1" applyBorder="1" applyAlignment="1">
      <alignment horizontal="center" vertical="center" wrapText="1"/>
    </xf>
    <xf numFmtId="4" fontId="11" fillId="9" borderId="1" xfId="0" applyNumberFormat="1" applyFont="1" applyFill="1" applyBorder="1" applyAlignment="1">
      <alignment horizontal="center" vertical="center" wrapText="1"/>
    </xf>
    <xf numFmtId="4" fontId="11" fillId="9" borderId="3" xfId="0" applyNumberFormat="1" applyFont="1" applyFill="1" applyBorder="1" applyAlignment="1">
      <alignment horizontal="center" vertical="center" wrapText="1"/>
    </xf>
    <xf numFmtId="0" fontId="11" fillId="0" borderId="14" xfId="0" applyFont="1" applyFill="1" applyBorder="1" applyAlignment="1" applyProtection="1">
      <alignment horizontal="center" vertical="center" wrapText="1"/>
      <protection locked="0"/>
    </xf>
    <xf numFmtId="49" fontId="11" fillId="0" borderId="14" xfId="0" applyNumberFormat="1" applyFont="1" applyFill="1" applyBorder="1" applyAlignment="1" applyProtection="1">
      <alignment horizontal="center" vertical="center" wrapText="1"/>
      <protection locked="0"/>
    </xf>
    <xf numFmtId="4" fontId="14" fillId="4" borderId="22" xfId="0" applyNumberFormat="1" applyFont="1" applyFill="1" applyBorder="1" applyAlignment="1">
      <alignment horizontal="center" vertical="center" wrapText="1"/>
    </xf>
    <xf numFmtId="0" fontId="14" fillId="3" borderId="23" xfId="0" applyFont="1" applyFill="1" applyBorder="1" applyAlignment="1">
      <alignment horizontal="center" vertical="center" wrapText="1"/>
    </xf>
    <xf numFmtId="0" fontId="14" fillId="3" borderId="24" xfId="0" applyFont="1" applyFill="1" applyBorder="1" applyAlignment="1">
      <alignment horizontal="center" vertical="center" wrapText="1"/>
    </xf>
    <xf numFmtId="49" fontId="14" fillId="3" borderId="24" xfId="0" applyNumberFormat="1" applyFont="1" applyFill="1" applyBorder="1" applyAlignment="1">
      <alignment horizontal="center" vertical="center" wrapText="1"/>
    </xf>
    <xf numFmtId="0" fontId="14" fillId="3" borderId="25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 applyProtection="1">
      <alignment horizontal="left" vertical="center" wrapText="1"/>
      <protection locked="0"/>
    </xf>
    <xf numFmtId="0" fontId="14" fillId="0" borderId="14" xfId="0" applyFont="1" applyFill="1" applyBorder="1" applyAlignment="1" applyProtection="1">
      <alignment horizontal="center" vertical="center"/>
      <protection locked="0"/>
    </xf>
    <xf numFmtId="49" fontId="14" fillId="0" borderId="14" xfId="0" applyNumberFormat="1" applyFont="1" applyFill="1" applyBorder="1" applyAlignment="1" applyProtection="1">
      <alignment horizontal="center" vertical="center" wrapText="1"/>
      <protection locked="0"/>
    </xf>
    <xf numFmtId="164" fontId="11" fillId="0" borderId="1" xfId="0" applyNumberFormat="1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14" fillId="0" borderId="11" xfId="0" applyFont="1" applyFill="1" applyBorder="1" applyAlignment="1">
      <alignment horizontal="center" vertical="center" wrapText="1"/>
    </xf>
    <xf numFmtId="49" fontId="14" fillId="0" borderId="11" xfId="0" applyNumberFormat="1" applyFont="1" applyFill="1" applyBorder="1" applyAlignment="1">
      <alignment horizontal="center" vertical="center" wrapText="1"/>
    </xf>
    <xf numFmtId="0" fontId="14" fillId="0" borderId="11" xfId="0" applyFont="1" applyFill="1" applyBorder="1" applyAlignment="1">
      <alignment horizontal="left" vertical="center" wrapText="1"/>
    </xf>
    <xf numFmtId="0" fontId="14" fillId="0" borderId="12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8" fillId="0" borderId="0" xfId="0" applyFont="1" applyFill="1" applyAlignment="1" applyProtection="1">
      <alignment vertical="center" wrapText="1"/>
      <protection locked="0"/>
    </xf>
    <xf numFmtId="0" fontId="11" fillId="9" borderId="16" xfId="0" applyFont="1" applyFill="1" applyBorder="1" applyAlignment="1">
      <alignment horizontal="center" vertical="center" wrapText="1"/>
    </xf>
    <xf numFmtId="0" fontId="11" fillId="9" borderId="9" xfId="0" applyFont="1" applyFill="1" applyBorder="1" applyAlignment="1">
      <alignment horizontal="center" vertical="center" wrapText="1"/>
    </xf>
    <xf numFmtId="49" fontId="11" fillId="9" borderId="9" xfId="0" applyNumberFormat="1" applyFont="1" applyFill="1" applyBorder="1" applyAlignment="1">
      <alignment horizontal="center" vertical="center" wrapText="1"/>
    </xf>
    <xf numFmtId="0" fontId="11" fillId="9" borderId="9" xfId="0" applyFont="1" applyFill="1" applyBorder="1" applyAlignment="1" applyProtection="1">
      <alignment horizontal="center" vertical="center" wrapText="1"/>
      <protection locked="0"/>
    </xf>
    <xf numFmtId="164" fontId="11" fillId="9" borderId="9" xfId="0" applyNumberFormat="1" applyFont="1" applyFill="1" applyBorder="1" applyAlignment="1">
      <alignment horizontal="center" vertical="center" wrapText="1"/>
    </xf>
    <xf numFmtId="4" fontId="11" fillId="9" borderId="9" xfId="0" applyNumberFormat="1" applyFont="1" applyFill="1" applyBorder="1" applyAlignment="1">
      <alignment horizontal="center" vertical="center" wrapText="1"/>
    </xf>
    <xf numFmtId="4" fontId="11" fillId="9" borderId="15" xfId="0" applyNumberFormat="1" applyFont="1" applyFill="1" applyBorder="1" applyAlignment="1">
      <alignment horizontal="center" vertical="center" wrapText="1"/>
    </xf>
    <xf numFmtId="4" fontId="11" fillId="0" borderId="0" xfId="0" applyNumberFormat="1" applyFont="1" applyFill="1" applyAlignment="1" applyProtection="1">
      <alignment wrapText="1"/>
      <protection locked="0"/>
    </xf>
    <xf numFmtId="164" fontId="1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17" xfId="0" applyFont="1" applyFill="1" applyBorder="1" applyAlignment="1">
      <alignment horizontal="center" vertical="center"/>
    </xf>
    <xf numFmtId="0" fontId="12" fillId="0" borderId="18" xfId="0" applyFont="1" applyFill="1" applyBorder="1" applyAlignment="1">
      <alignment horizontal="center" vertical="center"/>
    </xf>
    <xf numFmtId="0" fontId="12" fillId="0" borderId="18" xfId="0" applyFont="1" applyFill="1" applyBorder="1" applyAlignment="1">
      <alignment horizontal="left" vertical="center" wrapText="1"/>
    </xf>
    <xf numFmtId="0" fontId="12" fillId="0" borderId="18" xfId="0" applyFont="1" applyFill="1" applyBorder="1" applyAlignment="1">
      <alignment horizontal="right" vertical="center" wrapText="1"/>
    </xf>
    <xf numFmtId="4" fontId="19" fillId="0" borderId="5" xfId="0" applyNumberFormat="1" applyFont="1" applyFill="1" applyBorder="1" applyAlignment="1">
      <alignment horizontal="center" vertical="center"/>
    </xf>
    <xf numFmtId="4" fontId="20" fillId="0" borderId="5" xfId="0" applyNumberFormat="1" applyFont="1" applyFill="1" applyBorder="1" applyAlignment="1">
      <alignment horizontal="center" vertical="center"/>
    </xf>
    <xf numFmtId="0" fontId="12" fillId="0" borderId="32" xfId="0" applyFont="1" applyFill="1" applyBorder="1" applyAlignment="1">
      <alignment horizontal="center" vertical="center"/>
    </xf>
    <xf numFmtId="0" fontId="12" fillId="0" borderId="33" xfId="0" applyFont="1" applyFill="1" applyBorder="1" applyAlignment="1">
      <alignment horizontal="center" vertical="center"/>
    </xf>
    <xf numFmtId="0" fontId="19" fillId="0" borderId="33" xfId="0" applyFont="1" applyFill="1" applyBorder="1" applyAlignment="1">
      <alignment horizontal="right" vertical="center" wrapText="1"/>
    </xf>
    <xf numFmtId="4" fontId="19" fillId="0" borderId="22" xfId="0" applyNumberFormat="1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left" vertical="center" wrapText="1"/>
    </xf>
    <xf numFmtId="0" fontId="21" fillId="0" borderId="18" xfId="0" applyFont="1" applyFill="1" applyBorder="1" applyAlignment="1">
      <alignment horizontal="left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horizontal="center"/>
    </xf>
    <xf numFmtId="0" fontId="7" fillId="0" borderId="0" xfId="0" applyFont="1" applyFill="1" applyBorder="1" applyAlignment="1">
      <alignment horizontal="center" vertical="top"/>
    </xf>
    <xf numFmtId="0" fontId="12" fillId="0" borderId="2" xfId="0" applyFont="1" applyFill="1" applyBorder="1" applyAlignment="1">
      <alignment horizontal="right" vertical="center"/>
    </xf>
    <xf numFmtId="0" fontId="12" fillId="0" borderId="1" xfId="0" applyFont="1" applyFill="1" applyBorder="1" applyAlignment="1">
      <alignment horizontal="right" vertical="center"/>
    </xf>
    <xf numFmtId="0" fontId="12" fillId="0" borderId="13" xfId="0" applyFont="1" applyFill="1" applyBorder="1" applyAlignment="1">
      <alignment horizontal="right" vertical="center"/>
    </xf>
    <xf numFmtId="0" fontId="12" fillId="0" borderId="14" xfId="0" applyFont="1" applyFill="1" applyBorder="1" applyAlignment="1">
      <alignment horizontal="right" vertical="center"/>
    </xf>
    <xf numFmtId="0" fontId="10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0" fontId="12" fillId="0" borderId="17" xfId="0" applyFont="1" applyFill="1" applyBorder="1" applyAlignment="1">
      <alignment horizontal="right" vertical="center"/>
    </xf>
    <xf numFmtId="0" fontId="12" fillId="0" borderId="18" xfId="0" applyFont="1" applyFill="1" applyBorder="1" applyAlignment="1">
      <alignment horizontal="right" vertical="center"/>
    </xf>
    <xf numFmtId="0" fontId="10" fillId="0" borderId="0" xfId="0" applyFont="1" applyFill="1" applyAlignment="1" applyProtection="1">
      <alignment horizontal="center" vertical="center" wrapText="1"/>
      <protection locked="0"/>
    </xf>
    <xf numFmtId="0" fontId="0" fillId="0" borderId="0" xfId="0" applyAlignment="1">
      <alignment horizontal="center" wrapText="1"/>
    </xf>
    <xf numFmtId="0" fontId="10" fillId="8" borderId="37" xfId="0" applyFont="1" applyFill="1" applyBorder="1" applyAlignment="1" applyProtection="1">
      <alignment horizontal="center" vertical="center" wrapText="1"/>
      <protection locked="0"/>
    </xf>
    <xf numFmtId="0" fontId="0" fillId="8" borderId="38" xfId="0" applyFill="1" applyBorder="1" applyAlignment="1">
      <alignment horizontal="center" vertical="center" wrapText="1"/>
    </xf>
    <xf numFmtId="0" fontId="0" fillId="8" borderId="39" xfId="0" applyFill="1" applyBorder="1" applyAlignment="1">
      <alignment horizontal="center" vertical="center" wrapText="1"/>
    </xf>
    <xf numFmtId="0" fontId="11" fillId="0" borderId="10" xfId="0" applyFont="1" applyFill="1" applyBorder="1" applyAlignment="1" applyProtection="1">
      <alignment horizontal="center" vertical="top" wrapText="1"/>
      <protection locked="0"/>
    </xf>
    <xf numFmtId="0" fontId="11" fillId="0" borderId="16" xfId="0" applyFont="1" applyFill="1" applyBorder="1" applyAlignment="1" applyProtection="1">
      <alignment horizontal="center" vertical="top" wrapText="1"/>
      <protection locked="0"/>
    </xf>
    <xf numFmtId="0" fontId="11" fillId="0" borderId="11" xfId="0" applyFont="1" applyFill="1" applyBorder="1" applyAlignment="1">
      <alignment horizontal="center" vertical="top" wrapText="1"/>
    </xf>
    <xf numFmtId="0" fontId="11" fillId="0" borderId="9" xfId="0" applyFont="1" applyFill="1" applyBorder="1" applyAlignment="1">
      <alignment horizontal="center" vertical="top" wrapText="1"/>
    </xf>
    <xf numFmtId="0" fontId="11" fillId="0" borderId="11" xfId="0" applyFont="1" applyFill="1" applyBorder="1" applyAlignment="1" applyProtection="1">
      <alignment horizontal="center" vertical="center" wrapText="1"/>
      <protection locked="0"/>
    </xf>
    <xf numFmtId="0" fontId="11" fillId="0" borderId="9" xfId="0" applyFont="1" applyFill="1" applyBorder="1" applyAlignment="1" applyProtection="1">
      <alignment horizontal="center" vertical="center" wrapText="1"/>
      <protection locked="0"/>
    </xf>
    <xf numFmtId="4" fontId="11" fillId="0" borderId="11" xfId="0" applyNumberFormat="1" applyFont="1" applyFill="1" applyBorder="1" applyAlignment="1" applyProtection="1">
      <alignment horizontal="center" vertical="center" wrapText="1"/>
      <protection locked="0"/>
    </xf>
    <xf numFmtId="4" fontId="11" fillId="0" borderId="9" xfId="0" applyNumberFormat="1" applyFont="1" applyFill="1" applyBorder="1" applyAlignment="1" applyProtection="1">
      <alignment horizontal="center" vertical="center" wrapText="1"/>
      <protection locked="0"/>
    </xf>
    <xf numFmtId="4" fontId="11" fillId="0" borderId="12" xfId="0" applyNumberFormat="1" applyFont="1" applyFill="1" applyBorder="1" applyAlignment="1" applyProtection="1">
      <alignment horizontal="center" vertical="center" wrapText="1"/>
      <protection locked="0"/>
    </xf>
    <xf numFmtId="4" fontId="11" fillId="0" borderId="15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20" xfId="0" applyNumberFormat="1" applyFont="1" applyFill="1" applyBorder="1" applyAlignment="1">
      <alignment horizontal="center" vertical="top" wrapText="1"/>
    </xf>
    <xf numFmtId="49" fontId="0" fillId="0" borderId="24" xfId="0" applyNumberFormat="1" applyBorder="1" applyAlignment="1">
      <alignment horizontal="center" vertical="top" wrapText="1"/>
    </xf>
    <xf numFmtId="0" fontId="14" fillId="5" borderId="6" xfId="0" applyFont="1" applyFill="1" applyBorder="1" applyAlignment="1" applyProtection="1">
      <alignment horizontal="right" vertical="center" wrapText="1"/>
      <protection locked="0"/>
    </xf>
    <xf numFmtId="0" fontId="14" fillId="5" borderId="7" xfId="0" applyFont="1" applyFill="1" applyBorder="1" applyAlignment="1" applyProtection="1">
      <alignment horizontal="right" vertical="center" wrapText="1"/>
      <protection locked="0"/>
    </xf>
    <xf numFmtId="0" fontId="14" fillId="4" borderId="32" xfId="0" applyFont="1" applyFill="1" applyBorder="1" applyAlignment="1" applyProtection="1">
      <alignment horizontal="right" vertical="center" wrapText="1"/>
      <protection locked="0"/>
    </xf>
    <xf numFmtId="0" fontId="16" fillId="4" borderId="33" xfId="0" applyFont="1" applyFill="1" applyBorder="1" applyAlignment="1">
      <alignment horizontal="right" vertical="center" wrapText="1"/>
    </xf>
    <xf numFmtId="0" fontId="14" fillId="4" borderId="13" xfId="0" applyFont="1" applyFill="1" applyBorder="1" applyAlignment="1" applyProtection="1">
      <alignment horizontal="right" vertical="center" wrapText="1"/>
      <protection locked="0"/>
    </xf>
    <xf numFmtId="0" fontId="16" fillId="4" borderId="14" xfId="0" applyFont="1" applyFill="1" applyBorder="1" applyAlignment="1">
      <alignment horizontal="right" vertical="center" wrapText="1"/>
    </xf>
    <xf numFmtId="2" fontId="11" fillId="2" borderId="14" xfId="0" applyNumberFormat="1" applyFont="1" applyFill="1" applyBorder="1" applyAlignment="1">
      <alignment horizontal="right" vertical="center" wrapText="1"/>
    </xf>
    <xf numFmtId="2" fontId="11" fillId="2" borderId="9" xfId="0" applyNumberFormat="1" applyFont="1" applyFill="1" applyBorder="1" applyAlignment="1">
      <alignment horizontal="right" vertical="center" wrapText="1"/>
    </xf>
    <xf numFmtId="2" fontId="11" fillId="2" borderId="34" xfId="0" applyNumberFormat="1" applyFont="1" applyFill="1" applyBorder="1" applyAlignment="1">
      <alignment horizontal="right" vertical="center" wrapText="1"/>
    </xf>
    <xf numFmtId="2" fontId="11" fillId="2" borderId="35" xfId="0" applyNumberFormat="1" applyFont="1" applyFill="1" applyBorder="1" applyAlignment="1">
      <alignment horizontal="right" vertical="center" wrapText="1"/>
    </xf>
    <xf numFmtId="2" fontId="11" fillId="2" borderId="36" xfId="0" applyNumberFormat="1" applyFont="1" applyFill="1" applyBorder="1" applyAlignment="1">
      <alignment horizontal="right" vertical="center" wrapText="1"/>
    </xf>
    <xf numFmtId="2" fontId="11" fillId="2" borderId="1" xfId="0" applyNumberFormat="1" applyFont="1" applyFill="1" applyBorder="1" applyAlignment="1">
      <alignment horizontal="right" vertical="center" wrapText="1"/>
    </xf>
    <xf numFmtId="0" fontId="11" fillId="2" borderId="14" xfId="0" applyFont="1" applyFill="1" applyBorder="1" applyAlignment="1" applyProtection="1">
      <alignment horizontal="right" vertical="center" wrapText="1"/>
      <protection locked="0"/>
    </xf>
    <xf numFmtId="0" fontId="14" fillId="6" borderId="19" xfId="0" applyFont="1" applyFill="1" applyBorder="1" applyAlignment="1">
      <alignment horizontal="center" vertical="center" wrapText="1"/>
    </xf>
    <xf numFmtId="0" fontId="0" fillId="7" borderId="20" xfId="0" applyFill="1" applyBorder="1" applyAlignment="1">
      <alignment horizontal="center" vertical="center" wrapText="1"/>
    </xf>
    <xf numFmtId="0" fontId="0" fillId="7" borderId="21" xfId="0" applyFill="1" applyBorder="1" applyAlignment="1">
      <alignment horizontal="center" vertical="center" wrapText="1"/>
    </xf>
    <xf numFmtId="0" fontId="14" fillId="6" borderId="19" xfId="0" applyFont="1" applyFill="1" applyBorder="1" applyAlignment="1" applyProtection="1">
      <alignment horizontal="center" vertical="center" wrapText="1"/>
      <protection locked="0"/>
    </xf>
    <xf numFmtId="0" fontId="14" fillId="6" borderId="20" xfId="0" applyFont="1" applyFill="1" applyBorder="1" applyAlignment="1" applyProtection="1">
      <alignment horizontal="center" vertical="center" wrapText="1"/>
      <protection locked="0"/>
    </xf>
    <xf numFmtId="0" fontId="14" fillId="6" borderId="21" xfId="0" applyFont="1" applyFill="1" applyBorder="1" applyAlignment="1" applyProtection="1">
      <alignment horizontal="center" vertical="center" wrapText="1"/>
      <protection locked="0"/>
    </xf>
    <xf numFmtId="0" fontId="14" fillId="6" borderId="32" xfId="0" applyFont="1" applyFill="1" applyBorder="1" applyAlignment="1">
      <alignment horizontal="center" vertical="center" wrapText="1"/>
    </xf>
    <xf numFmtId="0" fontId="0" fillId="7" borderId="33" xfId="0" applyFill="1" applyBorder="1" applyAlignment="1">
      <alignment horizontal="center" vertical="center" wrapText="1"/>
    </xf>
    <xf numFmtId="0" fontId="0" fillId="7" borderId="22" xfId="0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oje%20dokumenty/Rafa&#322;/Fuchy/Projekty/Powiat%20Strzy&#380;owski/Pstr&#261;g&#243;wka%20-%20Wi&#347;niowa/Kosztorys/Wersja%20dostosowana%20do%20promesy/Kosztorys%20inwestorski%20Pstr&#261;g&#243;wka%20-%20Wi&#347;niowa1_MAKRO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OKŁADKA"/>
      <sheetName val="ZESTAWIENIE"/>
      <sheetName val="WYMAGANIA OGÓLNE"/>
      <sheetName val="BUDOWA"/>
      <sheetName val="Kosztorys inwestorski Pstrągówk"/>
    </sheetNames>
    <definedNames>
      <definedName name="Konwersja_Kwota_Tekst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42"/>
  <sheetViews>
    <sheetView tabSelected="1" zoomScaleSheetLayoutView="140" workbookViewId="0">
      <selection activeCell="D43" sqref="D43"/>
    </sheetView>
  </sheetViews>
  <sheetFormatPr defaultRowHeight="12.75"/>
  <cols>
    <col min="1" max="2" width="9.140625" style="1"/>
    <col min="3" max="3" width="13.140625" style="1" customWidth="1"/>
    <col min="4" max="16384" width="9.140625" style="1"/>
  </cols>
  <sheetData>
    <row r="2" spans="1:9">
      <c r="A2" s="1" t="s">
        <v>6</v>
      </c>
    </row>
    <row r="3" spans="1:9">
      <c r="A3" s="3" t="s">
        <v>7</v>
      </c>
    </row>
    <row r="9" spans="1:9" ht="26.25" customHeight="1">
      <c r="A9" s="158" t="s">
        <v>239</v>
      </c>
      <c r="B9" s="158"/>
      <c r="C9" s="158"/>
      <c r="D9" s="158"/>
      <c r="E9" s="158"/>
      <c r="F9" s="158"/>
      <c r="G9" s="158"/>
      <c r="H9" s="158"/>
      <c r="I9" s="158"/>
    </row>
    <row r="12" spans="1:9" ht="12.75" customHeight="1">
      <c r="A12" s="159"/>
      <c r="B12" s="159"/>
      <c r="C12" s="159"/>
      <c r="D12" s="159"/>
      <c r="E12" s="159"/>
      <c r="F12" s="159"/>
      <c r="G12" s="159"/>
      <c r="H12" s="4"/>
      <c r="I12" s="4"/>
    </row>
    <row r="13" spans="1:9" ht="12.75" customHeight="1">
      <c r="A13" s="157" t="s">
        <v>223</v>
      </c>
      <c r="B13" s="157"/>
      <c r="C13" s="157"/>
      <c r="D13" s="157"/>
      <c r="E13" s="157"/>
      <c r="F13" s="157"/>
      <c r="G13" s="157"/>
      <c r="H13" s="157"/>
      <c r="I13" s="157"/>
    </row>
    <row r="14" spans="1:9" ht="91.5" customHeight="1">
      <c r="A14" s="157"/>
      <c r="B14" s="157"/>
      <c r="C14" s="157"/>
      <c r="D14" s="157"/>
      <c r="E14" s="157"/>
      <c r="F14" s="157"/>
      <c r="G14" s="157"/>
      <c r="H14" s="157"/>
      <c r="I14" s="157"/>
    </row>
    <row r="15" spans="1:9" ht="20.25">
      <c r="A15" s="156"/>
      <c r="B15" s="156"/>
      <c r="C15" s="156"/>
      <c r="D15" s="156"/>
      <c r="E15" s="156"/>
      <c r="F15" s="156"/>
      <c r="G15" s="156"/>
    </row>
    <row r="17" spans="1:8" ht="20.100000000000001" customHeight="1">
      <c r="A17" s="2" t="s">
        <v>83</v>
      </c>
      <c r="C17" s="99" t="str">
        <f>ZESTAWIENIE!D11</f>
        <v xml:space="preserve"> </v>
      </c>
      <c r="D17" s="1" t="s">
        <v>84</v>
      </c>
    </row>
    <row r="18" spans="1:8" ht="20.100000000000001" customHeight="1">
      <c r="A18" s="2" t="s">
        <v>85</v>
      </c>
      <c r="B18" s="150"/>
      <c r="C18" s="151"/>
      <c r="D18" s="151"/>
      <c r="E18" s="151"/>
      <c r="F18" s="151"/>
      <c r="G18" s="151"/>
      <c r="H18" s="152"/>
    </row>
    <row r="19" spans="1:8" ht="20.100000000000001" customHeight="1">
      <c r="B19" s="153"/>
      <c r="C19" s="154"/>
      <c r="D19" s="154"/>
      <c r="E19" s="154"/>
      <c r="F19" s="154"/>
      <c r="G19" s="154"/>
      <c r="H19" s="155"/>
    </row>
    <row r="20" spans="1:8" ht="20.100000000000001" customHeight="1"/>
    <row r="22" spans="1:8" ht="20.100000000000001" customHeight="1">
      <c r="A22" s="2" t="s">
        <v>83</v>
      </c>
      <c r="C22" s="99" t="str">
        <f>ZESTAWIENIE!D13</f>
        <v xml:space="preserve"> </v>
      </c>
      <c r="D22" s="1" t="s">
        <v>86</v>
      </c>
    </row>
    <row r="23" spans="1:8" ht="20.100000000000001" customHeight="1">
      <c r="A23" s="2" t="s">
        <v>85</v>
      </c>
      <c r="B23" s="150"/>
      <c r="C23" s="151"/>
      <c r="D23" s="151"/>
      <c r="E23" s="151"/>
      <c r="F23" s="151"/>
      <c r="G23" s="151"/>
      <c r="H23" s="152"/>
    </row>
    <row r="24" spans="1:8" ht="20.100000000000001" customHeight="1">
      <c r="B24" s="153"/>
      <c r="C24" s="154"/>
      <c r="D24" s="154"/>
      <c r="E24" s="154"/>
      <c r="F24" s="154"/>
      <c r="G24" s="154"/>
      <c r="H24" s="155"/>
    </row>
    <row r="25" spans="1:8" ht="20.100000000000001" customHeight="1"/>
    <row r="29" spans="1:8">
      <c r="A29" s="2" t="s">
        <v>8</v>
      </c>
      <c r="F29" s="2" t="s">
        <v>9</v>
      </c>
    </row>
    <row r="32" spans="1:8">
      <c r="A32" s="1" t="s">
        <v>10</v>
      </c>
      <c r="F32" s="1" t="s">
        <v>11</v>
      </c>
    </row>
    <row r="33" spans="1:7">
      <c r="A33" s="3" t="s">
        <v>12</v>
      </c>
      <c r="G33" s="3" t="s">
        <v>12</v>
      </c>
    </row>
    <row r="42" spans="1:7">
      <c r="D42" s="1" t="s">
        <v>240</v>
      </c>
    </row>
  </sheetData>
  <mergeCells count="6">
    <mergeCell ref="B23:H24"/>
    <mergeCell ref="A15:G15"/>
    <mergeCell ref="A13:I14"/>
    <mergeCell ref="A9:I9"/>
    <mergeCell ref="A12:G12"/>
    <mergeCell ref="B18:H19"/>
  </mergeCells>
  <phoneticPr fontId="0" type="noConversion"/>
  <pageMargins left="0.75" right="0.61" top="1" bottom="1" header="0.5" footer="0.5"/>
  <pageSetup paperSize="9" orientation="portrait" horizontalDpi="4294967293" verticalDpi="4294967293" r:id="rId1"/>
  <headerFooter alignWithMargins="0">
    <oddFooter>&amp;RStrona&amp;P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6"/>
  <sheetViews>
    <sheetView zoomScaleSheetLayoutView="140" workbookViewId="0">
      <selection activeCell="D14" sqref="D14"/>
    </sheetView>
  </sheetViews>
  <sheetFormatPr defaultRowHeight="12.75"/>
  <cols>
    <col min="1" max="1" width="7.28515625" style="6" bestFit="1" customWidth="1"/>
    <col min="2" max="2" width="0.140625" style="6" hidden="1" customWidth="1"/>
    <col min="3" max="3" width="58" style="6" customWidth="1"/>
    <col min="4" max="4" width="19.42578125" style="6" customWidth="1"/>
    <col min="5" max="6" width="9.7109375" style="6" customWidth="1"/>
    <col min="7" max="7" width="11.140625" style="6" customWidth="1"/>
    <col min="8" max="8" width="12.7109375" style="6" customWidth="1"/>
    <col min="9" max="16384" width="9.140625" style="6"/>
  </cols>
  <sheetData>
    <row r="1" spans="1:8" ht="20.25">
      <c r="A1" s="164" t="str">
        <f>OKŁADKA!A9</f>
        <v>KOSZTORYS OFERTOWY</v>
      </c>
      <c r="B1" s="164"/>
      <c r="C1" s="164"/>
      <c r="D1" s="164"/>
      <c r="E1" s="5"/>
      <c r="F1" s="5"/>
      <c r="G1" s="5"/>
      <c r="H1" s="5"/>
    </row>
    <row r="2" spans="1:8" ht="15.75" customHeight="1">
      <c r="A2" s="9"/>
      <c r="B2" s="9"/>
      <c r="C2" s="9"/>
      <c r="D2" s="9"/>
    </row>
    <row r="3" spans="1:8" ht="20.25">
      <c r="A3" s="165" t="s">
        <v>13</v>
      </c>
      <c r="B3" s="165"/>
      <c r="C3" s="165"/>
      <c r="D3" s="165"/>
      <c r="E3" s="5"/>
      <c r="F3" s="5"/>
      <c r="G3" s="5"/>
      <c r="H3" s="5"/>
    </row>
    <row r="4" spans="1:8" ht="15.75" customHeight="1">
      <c r="A4" s="9"/>
      <c r="B4" s="9"/>
      <c r="C4" s="9"/>
      <c r="D4" s="9"/>
    </row>
    <row r="5" spans="1:8" ht="63" customHeight="1">
      <c r="A5" s="166" t="str">
        <f>OKŁADKA!A13</f>
        <v xml:space="preserve">Zabezpieczenie osuwiska w ciągu drogi powiatowej Nr 2063R Blizne – Golcowa w km 1+836 - 1+913 wraz z odbudową drogi w km 1+830 - 1+915  w miejscowości Blizne
</v>
      </c>
      <c r="B5" s="166"/>
      <c r="C5" s="166"/>
      <c r="D5" s="166"/>
      <c r="E5" s="7"/>
      <c r="F5" s="7"/>
      <c r="G5" s="7"/>
      <c r="H5" s="7"/>
    </row>
    <row r="6" spans="1:8">
      <c r="A6" s="9"/>
      <c r="B6" s="9"/>
      <c r="C6" s="9"/>
      <c r="D6" s="9"/>
    </row>
    <row r="7" spans="1:8">
      <c r="A7" s="9"/>
      <c r="B7" s="9"/>
      <c r="C7" s="9"/>
      <c r="D7" s="9"/>
    </row>
    <row r="8" spans="1:8" ht="13.5" thickBot="1">
      <c r="A8" s="9"/>
      <c r="B8" s="9"/>
      <c r="C8" s="9"/>
      <c r="D8" s="9"/>
    </row>
    <row r="9" spans="1:8" s="8" customFormat="1" ht="36.75" thickBot="1">
      <c r="A9" s="37" t="s">
        <v>14</v>
      </c>
      <c r="B9" s="38"/>
      <c r="C9" s="38" t="s">
        <v>15</v>
      </c>
      <c r="D9" s="39" t="s">
        <v>16</v>
      </c>
    </row>
    <row r="10" spans="1:8" ht="40.5" customHeight="1">
      <c r="A10" s="33">
        <v>1</v>
      </c>
      <c r="B10" s="32"/>
      <c r="C10" s="44" t="str">
        <f>STABILIZACJA!A3</f>
        <v>STABILIZACJA OSUWISKA</v>
      </c>
      <c r="D10" s="34" t="str">
        <f>STABILIZACJA!H144</f>
        <v xml:space="preserve"> </v>
      </c>
    </row>
    <row r="11" spans="1:8" ht="30" customHeight="1">
      <c r="A11" s="167" t="s">
        <v>3</v>
      </c>
      <c r="B11" s="168"/>
      <c r="C11" s="168"/>
      <c r="D11" s="36" t="str">
        <f>IF(SUM(D10:D10)=0," ",SUM(D10:D10))</f>
        <v xml:space="preserve"> </v>
      </c>
    </row>
    <row r="12" spans="1:8" ht="30" customHeight="1">
      <c r="A12" s="160" t="s">
        <v>82</v>
      </c>
      <c r="B12" s="161"/>
      <c r="C12" s="161"/>
      <c r="D12" s="34" t="str">
        <f>IF(D11=" "," ",ROUND(D11*0.23,2))</f>
        <v xml:space="preserve"> </v>
      </c>
    </row>
    <row r="13" spans="1:8" ht="30" customHeight="1" thickBot="1">
      <c r="A13" s="162" t="s">
        <v>17</v>
      </c>
      <c r="B13" s="163"/>
      <c r="C13" s="163"/>
      <c r="D13" s="35" t="str">
        <f>IF(SUM(D11:D12)=0," ",SUM(D11:D12))</f>
        <v xml:space="preserve"> </v>
      </c>
    </row>
    <row r="14" spans="1:8" ht="30" customHeight="1"/>
    <row r="15" spans="1:8" ht="30" customHeight="1"/>
    <row r="16" spans="1:8" ht="30" customHeight="1"/>
  </sheetData>
  <mergeCells count="6">
    <mergeCell ref="A12:C12"/>
    <mergeCell ref="A13:C13"/>
    <mergeCell ref="A1:D1"/>
    <mergeCell ref="A3:D3"/>
    <mergeCell ref="A5:D5"/>
    <mergeCell ref="A11:C11"/>
  </mergeCells>
  <phoneticPr fontId="0" type="noConversion"/>
  <pageMargins left="0.78740157480314965" right="0.78740157480314965" top="0.98425196850393704" bottom="0.98425196850393704" header="0.51181102362204722" footer="0.51181102362204722"/>
  <pageSetup paperSize="9" scale="98" firstPageNumber="2" orientation="portrait" useFirstPageNumber="1" horizontalDpi="4294967294" verticalDpi="4294967293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D29"/>
  <sheetViews>
    <sheetView topLeftCell="A7" workbookViewId="0">
      <selection activeCell="I32" sqref="I32"/>
    </sheetView>
  </sheetViews>
  <sheetFormatPr defaultRowHeight="12.75"/>
  <cols>
    <col min="1" max="1" width="7.28515625" bestFit="1" customWidth="1"/>
    <col min="2" max="2" width="0" hidden="1" customWidth="1"/>
    <col min="3" max="3" width="58" customWidth="1"/>
    <col min="4" max="4" width="20.5703125" customWidth="1"/>
  </cols>
  <sheetData>
    <row r="1" spans="1:4" ht="20.25">
      <c r="A1" s="164" t="str">
        <f>OKŁADKA!A9</f>
        <v>KOSZTORYS OFERTOWY</v>
      </c>
      <c r="B1" s="164"/>
      <c r="C1" s="164"/>
      <c r="D1" s="164"/>
    </row>
    <row r="2" spans="1:4">
      <c r="A2" s="9"/>
      <c r="B2" s="9"/>
      <c r="C2" s="9"/>
      <c r="D2" s="9"/>
    </row>
    <row r="3" spans="1:4" ht="20.25">
      <c r="A3" s="165" t="s">
        <v>13</v>
      </c>
      <c r="B3" s="165"/>
      <c r="C3" s="165"/>
      <c r="D3" s="165"/>
    </row>
    <row r="4" spans="1:4">
      <c r="A4" s="9"/>
      <c r="B4" s="9"/>
      <c r="C4" s="9"/>
      <c r="D4" s="9"/>
    </row>
    <row r="5" spans="1:4" ht="20.25">
      <c r="A5" s="166" t="str">
        <f>OKŁADKA!A13</f>
        <v xml:space="preserve">Zabezpieczenie osuwiska w ciągu drogi powiatowej Nr 2063R Blizne – Golcowa w km 1+836 - 1+913 wraz z odbudową drogi w km 1+830 - 1+915  w miejscowości Blizne
</v>
      </c>
      <c r="B5" s="166"/>
      <c r="C5" s="166"/>
      <c r="D5" s="166"/>
    </row>
    <row r="6" spans="1:4">
      <c r="A6" s="9"/>
      <c r="B6" s="9"/>
      <c r="C6" s="9"/>
      <c r="D6" s="9"/>
    </row>
    <row r="7" spans="1:4">
      <c r="A7" s="9"/>
      <c r="B7" s="9"/>
      <c r="C7" s="9"/>
      <c r="D7" s="9"/>
    </row>
    <row r="8" spans="1:4" ht="13.5" thickBot="1">
      <c r="A8" s="9"/>
      <c r="B8" s="9"/>
      <c r="C8" s="9"/>
      <c r="D8" s="9"/>
    </row>
    <row r="9" spans="1:4" ht="36.75" thickBot="1">
      <c r="A9" s="37" t="s">
        <v>14</v>
      </c>
      <c r="B9" s="38"/>
      <c r="C9" s="38" t="s">
        <v>15</v>
      </c>
      <c r="D9" s="39" t="s">
        <v>16</v>
      </c>
    </row>
    <row r="10" spans="1:4" ht="20.25">
      <c r="A10" s="33"/>
      <c r="B10" s="32"/>
      <c r="C10" s="148" t="s">
        <v>231</v>
      </c>
      <c r="D10" s="34"/>
    </row>
    <row r="11" spans="1:4" ht="20.25">
      <c r="A11" s="138">
        <v>1</v>
      </c>
      <c r="B11" s="139"/>
      <c r="C11" s="140" t="str">
        <f>STABILIZACJA!D8</f>
        <v>WYMAGANIA OGÓLNE</v>
      </c>
      <c r="D11" s="143" t="str">
        <f>STABILIZACJA!H13</f>
        <v xml:space="preserve"> </v>
      </c>
    </row>
    <row r="12" spans="1:4" ht="20.25">
      <c r="A12" s="138">
        <v>2</v>
      </c>
      <c r="B12" s="139"/>
      <c r="C12" s="140" t="str">
        <f>STABILIZACJA!D15</f>
        <v>ROBOTY PRZYGOTOWAWCZE</v>
      </c>
      <c r="D12" s="143" t="str">
        <f>STABILIZACJA!H34</f>
        <v xml:space="preserve"> </v>
      </c>
    </row>
    <row r="13" spans="1:4" ht="20.25">
      <c r="A13" s="138">
        <v>3</v>
      </c>
      <c r="B13" s="139"/>
      <c r="C13" s="140" t="str">
        <f>STABILIZACJA!D35</f>
        <v>ROBOTY ZIEMNE</v>
      </c>
      <c r="D13" s="143" t="str">
        <f>STABILIZACJA!H46</f>
        <v xml:space="preserve"> </v>
      </c>
    </row>
    <row r="14" spans="1:4" ht="20.25">
      <c r="A14" s="138">
        <v>4</v>
      </c>
      <c r="B14" s="139"/>
      <c r="C14" s="140" t="str">
        <f>STABILIZACJA!D47</f>
        <v>ODWODNIENIE KORPUSU DROGOWEGO</v>
      </c>
      <c r="D14" s="143" t="str">
        <f>STABILIZACJA!H58</f>
        <v xml:space="preserve"> </v>
      </c>
    </row>
    <row r="15" spans="1:4" ht="20.25">
      <c r="A15" s="138">
        <v>5</v>
      </c>
      <c r="B15" s="139"/>
      <c r="C15" s="140" t="str">
        <f>STABILIZACJA!D59</f>
        <v>PODBUDOWY</v>
      </c>
      <c r="D15" s="143" t="str">
        <f>STABILIZACJA!H80</f>
        <v xml:space="preserve"> </v>
      </c>
    </row>
    <row r="16" spans="1:4" ht="20.25">
      <c r="A16" s="138">
        <v>6</v>
      </c>
      <c r="B16" s="139"/>
      <c r="C16" s="140" t="str">
        <f>STABILIZACJA!D81</f>
        <v>NAWIERZCHNIE</v>
      </c>
      <c r="D16" s="143" t="str">
        <f>STABILIZACJA!H91</f>
        <v xml:space="preserve"> </v>
      </c>
    </row>
    <row r="17" spans="1:4" ht="20.25">
      <c r="A17" s="138">
        <v>7</v>
      </c>
      <c r="B17" s="139"/>
      <c r="C17" s="140" t="str">
        <f>STABILIZACJA!D92</f>
        <v>ROBOTY WYKOŃCZENIOWE</v>
      </c>
      <c r="D17" s="143" t="str">
        <f>STABILIZACJA!H109</f>
        <v xml:space="preserve"> </v>
      </c>
    </row>
    <row r="18" spans="1:4" ht="42" customHeight="1">
      <c r="A18" s="138">
        <v>8</v>
      </c>
      <c r="B18" s="139"/>
      <c r="C18" s="140" t="str">
        <f>STABILIZACJA!D110</f>
        <v>OZNAKOWANIE DRÓG I URZĄDZENIA BEZPIECZEŃSTWA RUCHU</v>
      </c>
      <c r="D18" s="143" t="str">
        <f>STABILIZACJA!H114</f>
        <v xml:space="preserve"> </v>
      </c>
    </row>
    <row r="19" spans="1:4" ht="42" customHeight="1">
      <c r="A19" s="138">
        <v>9</v>
      </c>
      <c r="B19" s="139"/>
      <c r="C19" s="140" t="str">
        <f>STABILIZACJA!D138</f>
        <v>ROBOTY PRZYOBIEKTOWE - UMOCNIENIE SKAPY NA WYLOCIE DRENU</v>
      </c>
      <c r="D19" s="143" t="str">
        <f>STABILIZACJA!H142</f>
        <v xml:space="preserve"> </v>
      </c>
    </row>
    <row r="20" spans="1:4" ht="20.25">
      <c r="A20" s="138"/>
      <c r="B20" s="139"/>
      <c r="C20" s="141" t="s">
        <v>236</v>
      </c>
      <c r="D20" s="142" t="str">
        <f>IF(SUM(D11:D19)=0," ",SUM(D11:D19))</f>
        <v xml:space="preserve"> </v>
      </c>
    </row>
    <row r="21" spans="1:4" ht="20.25">
      <c r="A21" s="138"/>
      <c r="B21" s="139"/>
      <c r="C21" s="149" t="s">
        <v>232</v>
      </c>
      <c r="D21" s="36"/>
    </row>
    <row r="22" spans="1:4" ht="42" customHeight="1">
      <c r="A22" s="138">
        <v>10</v>
      </c>
      <c r="B22" s="139"/>
      <c r="C22" s="140" t="str">
        <f>STABILIZACJA!D115</f>
        <v>INNE ROBOTY - PALE CFA Z WYRÓWNANIEM PODŁOŻA BETONEM POD OCZEP</v>
      </c>
      <c r="D22" s="143" t="str">
        <f>STABILIZACJA!H124</f>
        <v xml:space="preserve"> </v>
      </c>
    </row>
    <row r="23" spans="1:4" ht="42" customHeight="1">
      <c r="A23" s="138">
        <v>11</v>
      </c>
      <c r="B23" s="139"/>
      <c r="C23" s="140" t="str">
        <f>STABILIZACJA!D127</f>
        <v xml:space="preserve">KORPUSY PODPÓR - ANALOGIA - WYKONANIE OCZEPU ŻELBETOWAGO </v>
      </c>
      <c r="D23" s="143" t="str">
        <f>STABILIZACJA!H131</f>
        <v xml:space="preserve"> </v>
      </c>
    </row>
    <row r="24" spans="1:4" ht="20.25">
      <c r="A24" s="138">
        <v>12</v>
      </c>
      <c r="B24" s="139"/>
      <c r="C24" s="140" t="str">
        <f>STABILIZACJA!D132</f>
        <v>HYDROIZOLACJA</v>
      </c>
      <c r="D24" s="36" t="str">
        <f>STABILIZACJA!H137</f>
        <v xml:space="preserve"> </v>
      </c>
    </row>
    <row r="25" spans="1:4" ht="20.25">
      <c r="A25" s="138"/>
      <c r="B25" s="139"/>
      <c r="C25" s="141" t="s">
        <v>236</v>
      </c>
      <c r="D25" s="142" t="str">
        <f>IF(SUM(D22:D24)=0," ",SUM(D22:D24))</f>
        <v xml:space="preserve"> </v>
      </c>
    </row>
    <row r="26" spans="1:4" ht="20.25">
      <c r="A26" s="138"/>
      <c r="B26" s="139"/>
      <c r="C26" s="140"/>
      <c r="D26" s="36"/>
    </row>
    <row r="27" spans="1:4" ht="20.25">
      <c r="A27" s="138"/>
      <c r="B27" s="139"/>
      <c r="C27" s="141" t="s">
        <v>237</v>
      </c>
      <c r="D27" s="142" t="str">
        <f>IF(SUM(D20,D25)=0," ",SUM(D20,D25))</f>
        <v xml:space="preserve"> </v>
      </c>
    </row>
    <row r="28" spans="1:4" ht="20.25">
      <c r="A28" s="138"/>
      <c r="B28" s="139"/>
      <c r="C28" s="141" t="s">
        <v>82</v>
      </c>
      <c r="D28" s="142" t="str">
        <f>IF(D11=" "," ",ROUND(D11*0.23,2))</f>
        <v xml:space="preserve"> </v>
      </c>
    </row>
    <row r="29" spans="1:4" ht="21" thickBot="1">
      <c r="A29" s="144"/>
      <c r="B29" s="145"/>
      <c r="C29" s="146" t="s">
        <v>238</v>
      </c>
      <c r="D29" s="147" t="str">
        <f>IF(SUM(D11:D12)=0," ",SUM(D11:D12))</f>
        <v xml:space="preserve"> </v>
      </c>
    </row>
  </sheetData>
  <mergeCells count="3">
    <mergeCell ref="A1:D1"/>
    <mergeCell ref="A3:D3"/>
    <mergeCell ref="A5:D5"/>
  </mergeCells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L173"/>
  <sheetViews>
    <sheetView zoomScaleSheetLayoutView="160" workbookViewId="0">
      <selection activeCell="B12" sqref="B12"/>
    </sheetView>
  </sheetViews>
  <sheetFormatPr defaultRowHeight="12.75"/>
  <cols>
    <col min="1" max="1" width="3.7109375" style="28" customWidth="1"/>
    <col min="2" max="2" width="9.7109375" style="28" customWidth="1"/>
    <col min="3" max="3" width="6.7109375" style="86" customWidth="1"/>
    <col min="4" max="4" width="40.7109375" style="29" customWidth="1"/>
    <col min="5" max="5" width="5.7109375" style="15" customWidth="1"/>
    <col min="6" max="6" width="7.85546875" style="30" customWidth="1"/>
    <col min="7" max="7" width="7.7109375" style="31" customWidth="1"/>
    <col min="8" max="8" width="10.7109375" style="31" customWidth="1"/>
    <col min="9" max="9" width="9.140625" style="15"/>
    <col min="10" max="10" width="11.140625" style="15" bestFit="1" customWidth="1"/>
    <col min="11" max="11" width="9.140625" style="15"/>
    <col min="12" max="12" width="10" style="15" bestFit="1" customWidth="1"/>
    <col min="13" max="16384" width="9.140625" style="15"/>
  </cols>
  <sheetData>
    <row r="1" spans="1:8" ht="24.95" customHeight="1">
      <c r="A1" s="169" t="str">
        <f>OKŁADKA!A9</f>
        <v>KOSZTORYS OFERTOWY</v>
      </c>
      <c r="B1" s="170"/>
      <c r="C1" s="170"/>
      <c r="D1" s="170"/>
      <c r="E1" s="170"/>
      <c r="F1" s="170"/>
      <c r="G1" s="170"/>
      <c r="H1" s="170"/>
    </row>
    <row r="2" spans="1:8" ht="86.25" customHeight="1" thickBot="1">
      <c r="A2" s="169" t="str">
        <f>ZESTAWIENIE!A5</f>
        <v xml:space="preserve">Zabezpieczenie osuwiska w ciągu drogi powiatowej Nr 2063R Blizne – Golcowa w km 1+836 - 1+913 wraz z odbudową drogi w km 1+830 - 1+915  w miejscowości Blizne
</v>
      </c>
      <c r="B2" s="170"/>
      <c r="C2" s="170"/>
      <c r="D2" s="170"/>
      <c r="E2" s="170"/>
      <c r="F2" s="170"/>
      <c r="G2" s="170"/>
      <c r="H2" s="170"/>
    </row>
    <row r="3" spans="1:8" ht="30" customHeight="1" thickBot="1">
      <c r="A3" s="171" t="s">
        <v>127</v>
      </c>
      <c r="B3" s="172"/>
      <c r="C3" s="172"/>
      <c r="D3" s="172"/>
      <c r="E3" s="172"/>
      <c r="F3" s="172"/>
      <c r="G3" s="172"/>
      <c r="H3" s="173"/>
    </row>
    <row r="4" spans="1:8" ht="15" customHeight="1" thickBot="1">
      <c r="A4" s="17"/>
      <c r="B4" s="17"/>
      <c r="C4" s="77"/>
      <c r="D4" s="18"/>
      <c r="E4" s="18"/>
      <c r="F4" s="19"/>
      <c r="G4" s="16"/>
      <c r="H4" s="16"/>
    </row>
    <row r="5" spans="1:8" ht="21.95" customHeight="1">
      <c r="A5" s="174" t="s">
        <v>1</v>
      </c>
      <c r="B5" s="176" t="s">
        <v>33</v>
      </c>
      <c r="C5" s="184" t="s">
        <v>34</v>
      </c>
      <c r="D5" s="178" t="s">
        <v>23</v>
      </c>
      <c r="E5" s="178" t="s">
        <v>18</v>
      </c>
      <c r="F5" s="178"/>
      <c r="G5" s="180" t="s">
        <v>21</v>
      </c>
      <c r="H5" s="182" t="s">
        <v>22</v>
      </c>
    </row>
    <row r="6" spans="1:8" ht="21.95" customHeight="1" thickBot="1">
      <c r="A6" s="175"/>
      <c r="B6" s="177"/>
      <c r="C6" s="185"/>
      <c r="D6" s="179"/>
      <c r="E6" s="52" t="s">
        <v>19</v>
      </c>
      <c r="F6" s="53" t="s">
        <v>37</v>
      </c>
      <c r="G6" s="181"/>
      <c r="H6" s="183"/>
    </row>
    <row r="7" spans="1:8" ht="30" customHeight="1" thickBot="1">
      <c r="A7" s="199" t="s">
        <v>26</v>
      </c>
      <c r="B7" s="200" t="s">
        <v>26</v>
      </c>
      <c r="C7" s="200"/>
      <c r="D7" s="200"/>
      <c r="E7" s="200"/>
      <c r="F7" s="200"/>
      <c r="G7" s="200"/>
      <c r="H7" s="201"/>
    </row>
    <row r="8" spans="1:8" ht="30" customHeight="1">
      <c r="A8" s="60">
        <v>1</v>
      </c>
      <c r="B8" s="61" t="s">
        <v>27</v>
      </c>
      <c r="C8" s="61"/>
      <c r="D8" s="61" t="s">
        <v>26</v>
      </c>
      <c r="E8" s="61" t="s">
        <v>20</v>
      </c>
      <c r="F8" s="61" t="s">
        <v>20</v>
      </c>
      <c r="G8" s="61" t="s">
        <v>20</v>
      </c>
      <c r="H8" s="62" t="s">
        <v>20</v>
      </c>
    </row>
    <row r="9" spans="1:8" ht="118.5" customHeight="1">
      <c r="A9" s="50">
        <v>1</v>
      </c>
      <c r="B9" s="14"/>
      <c r="C9" s="10" t="s">
        <v>35</v>
      </c>
      <c r="D9" s="12" t="s">
        <v>199</v>
      </c>
      <c r="E9" s="54" t="s">
        <v>28</v>
      </c>
      <c r="F9" s="56" t="s">
        <v>29</v>
      </c>
      <c r="G9" s="13"/>
      <c r="H9" s="41" t="str">
        <f>IF(SUM(G9)=0," ",ROUND(SUM(G9),2))</f>
        <v xml:space="preserve"> </v>
      </c>
    </row>
    <row r="10" spans="1:8" ht="184.5" customHeight="1">
      <c r="A10" s="50">
        <f>A9+1</f>
        <v>2</v>
      </c>
      <c r="B10" s="14"/>
      <c r="C10" s="10" t="s">
        <v>35</v>
      </c>
      <c r="D10" s="12" t="s">
        <v>200</v>
      </c>
      <c r="E10" s="54" t="s">
        <v>28</v>
      </c>
      <c r="F10" s="56" t="s">
        <v>29</v>
      </c>
      <c r="G10" s="13"/>
      <c r="H10" s="41" t="str">
        <f>IF(SUM(G10)=0," ",ROUND(SUM(G10),2))</f>
        <v xml:space="preserve"> </v>
      </c>
    </row>
    <row r="11" spans="1:8" ht="30" customHeight="1">
      <c r="A11" s="50">
        <f>A10+1</f>
        <v>3</v>
      </c>
      <c r="B11" s="14"/>
      <c r="C11" s="10" t="s">
        <v>35</v>
      </c>
      <c r="D11" s="12" t="s">
        <v>201</v>
      </c>
      <c r="E11" s="54" t="s">
        <v>28</v>
      </c>
      <c r="F11" s="56" t="s">
        <v>29</v>
      </c>
      <c r="G11" s="13"/>
      <c r="H11" s="41" t="str">
        <f>IF(SUM(G11)=0," ",ROUND(SUM(G11),2))</f>
        <v xml:space="preserve"> </v>
      </c>
    </row>
    <row r="12" spans="1:8" ht="30" customHeight="1">
      <c r="A12" s="50">
        <f>A11+1</f>
        <v>4</v>
      </c>
      <c r="B12" s="14"/>
      <c r="C12" s="10" t="s">
        <v>35</v>
      </c>
      <c r="D12" s="95" t="s">
        <v>129</v>
      </c>
      <c r="E12" s="10" t="s">
        <v>28</v>
      </c>
      <c r="F12" s="96" t="s">
        <v>29</v>
      </c>
      <c r="G12" s="97"/>
      <c r="H12" s="98" t="str">
        <f>IF(SUM(G12)=0," ",ROUND(SUM(G12),2))</f>
        <v xml:space="preserve"> </v>
      </c>
    </row>
    <row r="13" spans="1:8" ht="30" customHeight="1" thickBot="1">
      <c r="A13" s="63"/>
      <c r="B13" s="64"/>
      <c r="C13" s="80"/>
      <c r="D13" s="192" t="s">
        <v>118</v>
      </c>
      <c r="E13" s="192"/>
      <c r="F13" s="192"/>
      <c r="G13" s="192"/>
      <c r="H13" s="65" t="str">
        <f>IF(SUM(H9:H12)=0," ",SUM(H9:H12))</f>
        <v xml:space="preserve"> </v>
      </c>
    </row>
    <row r="14" spans="1:8" ht="30" customHeight="1" thickBot="1">
      <c r="A14" s="205" t="s">
        <v>42</v>
      </c>
      <c r="B14" s="206"/>
      <c r="C14" s="206"/>
      <c r="D14" s="206"/>
      <c r="E14" s="206"/>
      <c r="F14" s="206"/>
      <c r="G14" s="206"/>
      <c r="H14" s="207"/>
    </row>
    <row r="15" spans="1:8" ht="30" customHeight="1">
      <c r="A15" s="60" t="s">
        <v>20</v>
      </c>
      <c r="B15" s="61" t="s">
        <v>38</v>
      </c>
      <c r="C15" s="78"/>
      <c r="D15" s="61" t="s">
        <v>30</v>
      </c>
      <c r="E15" s="61" t="s">
        <v>20</v>
      </c>
      <c r="F15" s="61" t="s">
        <v>20</v>
      </c>
      <c r="G15" s="61" t="s">
        <v>20</v>
      </c>
      <c r="H15" s="62" t="s">
        <v>20</v>
      </c>
    </row>
    <row r="16" spans="1:8" ht="30" customHeight="1">
      <c r="A16" s="51" t="s">
        <v>20</v>
      </c>
      <c r="B16" s="14" t="s">
        <v>90</v>
      </c>
      <c r="C16" s="79"/>
      <c r="D16" s="46" t="s">
        <v>91</v>
      </c>
      <c r="E16" s="14" t="s">
        <v>20</v>
      </c>
      <c r="F16" s="14" t="s">
        <v>20</v>
      </c>
      <c r="G16" s="14" t="s">
        <v>20</v>
      </c>
      <c r="H16" s="45" t="s">
        <v>20</v>
      </c>
    </row>
    <row r="17" spans="1:12" ht="30" customHeight="1">
      <c r="A17" s="50">
        <f>A12+1</f>
        <v>5</v>
      </c>
      <c r="B17" s="10" t="s">
        <v>5</v>
      </c>
      <c r="C17" s="59" t="s">
        <v>75</v>
      </c>
      <c r="D17" s="47" t="s">
        <v>87</v>
      </c>
      <c r="E17" s="10" t="s">
        <v>2</v>
      </c>
      <c r="F17" s="11">
        <f>F18+F19</f>
        <v>0.316</v>
      </c>
      <c r="G17" s="48"/>
      <c r="H17" s="40" t="str">
        <f>IF(ROUND(F17*G17,2)=0," ",ROUND(F17*G17,2))</f>
        <v xml:space="preserve"> </v>
      </c>
    </row>
    <row r="18" spans="1:12" ht="25.5" hidden="1" customHeight="1">
      <c r="A18" s="50"/>
      <c r="B18" s="10"/>
      <c r="C18" s="59"/>
      <c r="D18" s="47" t="s">
        <v>156</v>
      </c>
      <c r="E18" s="10"/>
      <c r="F18" s="11">
        <f>85/1000</f>
        <v>8.5000000000000006E-2</v>
      </c>
      <c r="G18" s="48"/>
      <c r="H18" s="40"/>
    </row>
    <row r="19" spans="1:12" ht="42" hidden="1" customHeight="1">
      <c r="A19" s="50"/>
      <c r="B19" s="10"/>
      <c r="C19" s="59"/>
      <c r="D19" s="47" t="s">
        <v>157</v>
      </c>
      <c r="E19" s="10"/>
      <c r="F19" s="11">
        <f>77*3/1000</f>
        <v>0.23100000000000001</v>
      </c>
      <c r="G19" s="48"/>
      <c r="H19" s="40"/>
    </row>
    <row r="20" spans="1:12" ht="30" customHeight="1">
      <c r="A20" s="51" t="s">
        <v>20</v>
      </c>
      <c r="B20" s="14" t="s">
        <v>88</v>
      </c>
      <c r="C20" s="79"/>
      <c r="D20" s="46" t="s">
        <v>89</v>
      </c>
      <c r="E20" s="14" t="s">
        <v>20</v>
      </c>
      <c r="F20" s="57" t="s">
        <v>20</v>
      </c>
      <c r="G20" s="14" t="s">
        <v>20</v>
      </c>
      <c r="H20" s="45" t="s">
        <v>20</v>
      </c>
    </row>
    <row r="21" spans="1:12" ht="30" customHeight="1">
      <c r="A21" s="50">
        <f>A17+1</f>
        <v>6</v>
      </c>
      <c r="B21" s="10" t="s">
        <v>36</v>
      </c>
      <c r="C21" s="59" t="s">
        <v>75</v>
      </c>
      <c r="D21" s="47" t="s">
        <v>130</v>
      </c>
      <c r="E21" s="20" t="s">
        <v>25</v>
      </c>
      <c r="F21" s="11">
        <f>SUM(F22:F22)</f>
        <v>297.5</v>
      </c>
      <c r="G21" s="48"/>
      <c r="H21" s="40" t="str">
        <f>IF(ROUND(F21*G21,2)=0," ",ROUND(F21*G21,2))</f>
        <v xml:space="preserve"> </v>
      </c>
    </row>
    <row r="22" spans="1:12" ht="23.25" hidden="1" customHeight="1">
      <c r="A22" s="50"/>
      <c r="B22" s="10"/>
      <c r="C22" s="59"/>
      <c r="D22" s="47" t="s">
        <v>158</v>
      </c>
      <c r="E22" s="10"/>
      <c r="F22" s="11">
        <f>3.5*85</f>
        <v>297.5</v>
      </c>
      <c r="G22" s="48"/>
      <c r="H22" s="40"/>
    </row>
    <row r="23" spans="1:12" ht="30" customHeight="1">
      <c r="A23" s="51" t="s">
        <v>20</v>
      </c>
      <c r="B23" s="14" t="s">
        <v>150</v>
      </c>
      <c r="C23" s="79"/>
      <c r="D23" s="46" t="s">
        <v>151</v>
      </c>
      <c r="E23" s="14" t="s">
        <v>20</v>
      </c>
      <c r="F23" s="57" t="s">
        <v>20</v>
      </c>
      <c r="G23" s="14" t="s">
        <v>20</v>
      </c>
      <c r="H23" s="45" t="s">
        <v>20</v>
      </c>
    </row>
    <row r="24" spans="1:12" ht="45.75" customHeight="1">
      <c r="A24" s="50">
        <f>A21+1</f>
        <v>7</v>
      </c>
      <c r="B24" s="10" t="s">
        <v>150</v>
      </c>
      <c r="C24" s="59">
        <v>11</v>
      </c>
      <c r="D24" s="47" t="s">
        <v>152</v>
      </c>
      <c r="E24" s="20" t="s">
        <v>28</v>
      </c>
      <c r="F24" s="106">
        <f>SUM(F25:F25)</f>
        <v>1</v>
      </c>
      <c r="G24" s="48"/>
      <c r="H24" s="40" t="str">
        <f>IF(ROUND(F24*G24,2)=0," ",ROUND(F24*G24,2))</f>
        <v xml:space="preserve"> </v>
      </c>
    </row>
    <row r="25" spans="1:12" ht="30" hidden="1" customHeight="1">
      <c r="A25" s="50"/>
      <c r="B25" s="10"/>
      <c r="C25" s="59"/>
      <c r="D25" s="47" t="s">
        <v>159</v>
      </c>
      <c r="E25" s="10"/>
      <c r="F25" s="106">
        <v>1</v>
      </c>
      <c r="G25" s="48"/>
      <c r="H25" s="40"/>
    </row>
    <row r="26" spans="1:12" ht="30" customHeight="1">
      <c r="A26" s="51" t="s">
        <v>20</v>
      </c>
      <c r="B26" s="14" t="s">
        <v>92</v>
      </c>
      <c r="C26" s="79"/>
      <c r="D26" s="46" t="s">
        <v>93</v>
      </c>
      <c r="E26" s="14" t="s">
        <v>20</v>
      </c>
      <c r="F26" s="57" t="s">
        <v>20</v>
      </c>
      <c r="G26" s="14" t="s">
        <v>20</v>
      </c>
      <c r="H26" s="45" t="s">
        <v>20</v>
      </c>
    </row>
    <row r="27" spans="1:12" ht="30" customHeight="1">
      <c r="A27" s="51" t="s">
        <v>20</v>
      </c>
      <c r="B27" s="14" t="s">
        <v>94</v>
      </c>
      <c r="C27" s="79"/>
      <c r="D27" s="46" t="s">
        <v>96</v>
      </c>
      <c r="E27" s="14" t="s">
        <v>20</v>
      </c>
      <c r="F27" s="57" t="s">
        <v>20</v>
      </c>
      <c r="G27" s="14" t="s">
        <v>20</v>
      </c>
      <c r="H27" s="45" t="s">
        <v>20</v>
      </c>
    </row>
    <row r="28" spans="1:12" ht="42.75" customHeight="1">
      <c r="A28" s="50">
        <f>A24+1</f>
        <v>8</v>
      </c>
      <c r="B28" s="10" t="s">
        <v>94</v>
      </c>
      <c r="C28" s="59" t="s">
        <v>53</v>
      </c>
      <c r="D28" s="47" t="s">
        <v>95</v>
      </c>
      <c r="E28" s="20" t="s">
        <v>25</v>
      </c>
      <c r="F28" s="11">
        <f>SUM(F29:F29)</f>
        <v>446.25</v>
      </c>
      <c r="G28" s="48"/>
      <c r="H28" s="40" t="str">
        <f>IF(ROUND(F28*G28,2)=0," ",ROUND(F28*G28,2))</f>
        <v xml:space="preserve"> </v>
      </c>
      <c r="L28" s="136"/>
    </row>
    <row r="29" spans="1:12" ht="30" hidden="1" customHeight="1">
      <c r="A29" s="50"/>
      <c r="B29" s="10"/>
      <c r="C29" s="59"/>
      <c r="D29" s="47" t="s">
        <v>160</v>
      </c>
      <c r="E29" s="10"/>
      <c r="F29" s="11">
        <f>5*85*1.05</f>
        <v>446.25</v>
      </c>
      <c r="G29" s="48"/>
      <c r="H29" s="40"/>
    </row>
    <row r="30" spans="1:12" ht="45" customHeight="1">
      <c r="A30" s="50">
        <f>A28+1</f>
        <v>9</v>
      </c>
      <c r="B30" s="10" t="s">
        <v>94</v>
      </c>
      <c r="C30" s="59" t="s">
        <v>122</v>
      </c>
      <c r="D30" s="47" t="s">
        <v>141</v>
      </c>
      <c r="E30" s="20" t="s">
        <v>25</v>
      </c>
      <c r="F30" s="11">
        <f>SUM(F31:F31)</f>
        <v>437.75</v>
      </c>
      <c r="G30" s="48"/>
      <c r="H30" s="40" t="str">
        <f>IF(ROUND(F30*G30,2)=0," ",ROUND(F30*G30,2))</f>
        <v xml:space="preserve"> </v>
      </c>
    </row>
    <row r="31" spans="1:12" ht="30" hidden="1" customHeight="1">
      <c r="A31" s="50"/>
      <c r="B31" s="10"/>
      <c r="C31" s="59"/>
      <c r="D31" s="47" t="s">
        <v>161</v>
      </c>
      <c r="E31" s="10"/>
      <c r="F31" s="11">
        <f>5*85*1.03</f>
        <v>437.75</v>
      </c>
      <c r="G31" s="48"/>
      <c r="H31" s="40"/>
    </row>
    <row r="32" spans="1:12" ht="30" customHeight="1">
      <c r="A32" s="50">
        <f>A30+1</f>
        <v>10</v>
      </c>
      <c r="B32" s="10" t="s">
        <v>94</v>
      </c>
      <c r="C32" s="59" t="s">
        <v>123</v>
      </c>
      <c r="D32" s="47" t="s">
        <v>124</v>
      </c>
      <c r="E32" s="20" t="s">
        <v>28</v>
      </c>
      <c r="F32" s="106">
        <f>SUM(F33:F33)</f>
        <v>1</v>
      </c>
      <c r="G32" s="48"/>
      <c r="H32" s="40" t="str">
        <f>IF(ROUND(F32*G32,2)=0," ",ROUND(F32*G32,2))</f>
        <v xml:space="preserve"> </v>
      </c>
    </row>
    <row r="33" spans="1:8" ht="24" hidden="1" customHeight="1">
      <c r="A33" s="50"/>
      <c r="B33" s="10"/>
      <c r="C33" s="59"/>
      <c r="D33" s="47" t="s">
        <v>222</v>
      </c>
      <c r="E33" s="10"/>
      <c r="F33" s="106">
        <v>1</v>
      </c>
      <c r="G33" s="48"/>
      <c r="H33" s="40"/>
    </row>
    <row r="34" spans="1:8" ht="30" customHeight="1" thickBot="1">
      <c r="A34" s="63"/>
      <c r="B34" s="64"/>
      <c r="C34" s="80"/>
      <c r="D34" s="192" t="s">
        <v>49</v>
      </c>
      <c r="E34" s="192"/>
      <c r="F34" s="192"/>
      <c r="G34" s="192"/>
      <c r="H34" s="65" t="str">
        <f>IF(SUM(H17,H21,H28,H30,H32,H24)=0," ",SUM(H17,H21,H28,H30,H32,H24))</f>
        <v xml:space="preserve"> </v>
      </c>
    </row>
    <row r="35" spans="1:8" ht="30" customHeight="1">
      <c r="A35" s="60" t="s">
        <v>20</v>
      </c>
      <c r="B35" s="61" t="s">
        <v>39</v>
      </c>
      <c r="C35" s="78"/>
      <c r="D35" s="61" t="s">
        <v>31</v>
      </c>
      <c r="E35" s="61" t="s">
        <v>20</v>
      </c>
      <c r="F35" s="61" t="s">
        <v>20</v>
      </c>
      <c r="G35" s="61" t="s">
        <v>20</v>
      </c>
      <c r="H35" s="62" t="s">
        <v>20</v>
      </c>
    </row>
    <row r="36" spans="1:8" ht="30" customHeight="1">
      <c r="A36" s="51" t="s">
        <v>20</v>
      </c>
      <c r="B36" s="14" t="s">
        <v>40</v>
      </c>
      <c r="C36" s="79"/>
      <c r="D36" s="46" t="s">
        <v>41</v>
      </c>
      <c r="E36" s="14" t="s">
        <v>20</v>
      </c>
      <c r="F36" s="14" t="s">
        <v>20</v>
      </c>
      <c r="G36" s="14" t="s">
        <v>20</v>
      </c>
      <c r="H36" s="45" t="s">
        <v>20</v>
      </c>
    </row>
    <row r="37" spans="1:8" ht="30" customHeight="1">
      <c r="A37" s="50">
        <f>A32+1</f>
        <v>11</v>
      </c>
      <c r="B37" s="10" t="s">
        <v>40</v>
      </c>
      <c r="C37" s="59" t="s">
        <v>54</v>
      </c>
      <c r="D37" s="47" t="s">
        <v>97</v>
      </c>
      <c r="E37" s="20" t="s">
        <v>24</v>
      </c>
      <c r="F37" s="11">
        <f>SUM(F38:F38)</f>
        <v>187.00000000000003</v>
      </c>
      <c r="G37" s="48"/>
      <c r="H37" s="40" t="str">
        <f>IF(ROUND(F37*G37,2)=0," ",ROUND(F37*G37,2))</f>
        <v xml:space="preserve"> </v>
      </c>
    </row>
    <row r="38" spans="1:8" ht="30" hidden="1" customHeight="1">
      <c r="A38" s="55"/>
      <c r="B38" s="54"/>
      <c r="C38" s="81"/>
      <c r="D38" s="47" t="s">
        <v>202</v>
      </c>
      <c r="E38" s="20"/>
      <c r="F38" s="22">
        <f>2*85*1.1</f>
        <v>187.00000000000003</v>
      </c>
      <c r="G38" s="21"/>
      <c r="H38" s="42"/>
    </row>
    <row r="39" spans="1:8" ht="30" customHeight="1">
      <c r="A39" s="50">
        <f>A37+1</f>
        <v>12</v>
      </c>
      <c r="B39" s="10" t="s">
        <v>40</v>
      </c>
      <c r="C39" s="59" t="s">
        <v>70</v>
      </c>
      <c r="D39" s="47" t="s">
        <v>120</v>
      </c>
      <c r="E39" s="20" t="s">
        <v>24</v>
      </c>
      <c r="F39" s="11">
        <f>SUM(F40:F42)</f>
        <v>1448.6000000000001</v>
      </c>
      <c r="G39" s="48"/>
      <c r="H39" s="40" t="str">
        <f>IF(ROUND(F39*G39,2)=0," ",ROUND(F39*G39,2))</f>
        <v xml:space="preserve"> </v>
      </c>
    </row>
    <row r="40" spans="1:8" ht="30" hidden="1" customHeight="1">
      <c r="A40" s="55"/>
      <c r="B40" s="54"/>
      <c r="C40" s="81"/>
      <c r="D40" s="47" t="s">
        <v>194</v>
      </c>
      <c r="E40" s="20"/>
      <c r="F40" s="22">
        <f>14.6*85*1.1</f>
        <v>1365.1000000000001</v>
      </c>
      <c r="G40" s="21"/>
      <c r="H40" s="42"/>
    </row>
    <row r="41" spans="1:8" ht="30" hidden="1" customHeight="1">
      <c r="A41" s="55"/>
      <c r="B41" s="54"/>
      <c r="C41" s="81"/>
      <c r="D41" s="47" t="s">
        <v>195</v>
      </c>
      <c r="E41" s="20"/>
      <c r="F41" s="22">
        <f xml:space="preserve"> 7*1</f>
        <v>7</v>
      </c>
      <c r="G41" s="21"/>
      <c r="H41" s="42"/>
    </row>
    <row r="42" spans="1:8" ht="30" hidden="1" customHeight="1">
      <c r="A42" s="55"/>
      <c r="B42" s="54"/>
      <c r="C42" s="81"/>
      <c r="D42" s="47" t="s">
        <v>162</v>
      </c>
      <c r="E42" s="20"/>
      <c r="F42" s="22">
        <f>85*0.9</f>
        <v>76.5</v>
      </c>
      <c r="G42" s="21"/>
      <c r="H42" s="42"/>
    </row>
    <row r="43" spans="1:8" ht="30" customHeight="1">
      <c r="A43" s="51" t="s">
        <v>20</v>
      </c>
      <c r="B43" s="14" t="s">
        <v>78</v>
      </c>
      <c r="C43" s="79"/>
      <c r="D43" s="46" t="s">
        <v>79</v>
      </c>
      <c r="E43" s="14" t="s">
        <v>20</v>
      </c>
      <c r="F43" s="14" t="s">
        <v>20</v>
      </c>
      <c r="G43" s="14" t="s">
        <v>20</v>
      </c>
      <c r="H43" s="45" t="s">
        <v>20</v>
      </c>
    </row>
    <row r="44" spans="1:8" ht="30" customHeight="1">
      <c r="A44" s="50">
        <f>A39+1</f>
        <v>13</v>
      </c>
      <c r="B44" s="10" t="s">
        <v>78</v>
      </c>
      <c r="C44" s="59" t="s">
        <v>67</v>
      </c>
      <c r="D44" s="47" t="s">
        <v>80</v>
      </c>
      <c r="E44" s="20" t="s">
        <v>24</v>
      </c>
      <c r="F44" s="11">
        <f>F45</f>
        <v>187.00000000000003</v>
      </c>
      <c r="G44" s="48"/>
      <c r="H44" s="40" t="str">
        <f>IF(ROUND(F44*G44,2)=0," ",ROUND(F44*G44,2))</f>
        <v xml:space="preserve"> </v>
      </c>
    </row>
    <row r="45" spans="1:8" ht="30" hidden="1" customHeight="1">
      <c r="A45" s="50"/>
      <c r="B45" s="10"/>
      <c r="C45" s="59"/>
      <c r="D45" s="47" t="s">
        <v>121</v>
      </c>
      <c r="E45" s="10"/>
      <c r="F45" s="11">
        <f>F38</f>
        <v>187.00000000000003</v>
      </c>
      <c r="G45" s="48"/>
      <c r="H45" s="40"/>
    </row>
    <row r="46" spans="1:8" ht="30" customHeight="1" thickBot="1">
      <c r="A46" s="71"/>
      <c r="B46" s="72"/>
      <c r="C46" s="82"/>
      <c r="D46" s="193" t="s">
        <v>50</v>
      </c>
      <c r="E46" s="193"/>
      <c r="F46" s="193"/>
      <c r="G46" s="193"/>
      <c r="H46" s="73" t="str">
        <f>IF(SUM(H39,H44,H37)=0," ",SUM(H39,H44,H37))</f>
        <v xml:space="preserve"> </v>
      </c>
    </row>
    <row r="47" spans="1:8" ht="30" customHeight="1" thickBot="1">
      <c r="A47" s="88" t="s">
        <v>20</v>
      </c>
      <c r="B47" s="89" t="s">
        <v>132</v>
      </c>
      <c r="C47" s="90"/>
      <c r="D47" s="89" t="s">
        <v>133</v>
      </c>
      <c r="E47" s="89" t="s">
        <v>20</v>
      </c>
      <c r="F47" s="89" t="s">
        <v>20</v>
      </c>
      <c r="G47" s="89" t="s">
        <v>20</v>
      </c>
      <c r="H47" s="91" t="s">
        <v>20</v>
      </c>
    </row>
    <row r="48" spans="1:8" ht="30" customHeight="1">
      <c r="A48" s="120" t="s">
        <v>20</v>
      </c>
      <c r="B48" s="121" t="s">
        <v>188</v>
      </c>
      <c r="C48" s="122"/>
      <c r="D48" s="123" t="s">
        <v>189</v>
      </c>
      <c r="E48" s="121" t="s">
        <v>20</v>
      </c>
      <c r="F48" s="121" t="s">
        <v>20</v>
      </c>
      <c r="G48" s="121" t="s">
        <v>20</v>
      </c>
      <c r="H48" s="124" t="s">
        <v>20</v>
      </c>
    </row>
    <row r="49" spans="1:8" ht="30" customHeight="1">
      <c r="A49" s="50">
        <f>A44+1</f>
        <v>14</v>
      </c>
      <c r="B49" s="10" t="s">
        <v>190</v>
      </c>
      <c r="C49" s="59" t="s">
        <v>119</v>
      </c>
      <c r="D49" s="47" t="s">
        <v>191</v>
      </c>
      <c r="E49" s="20" t="s">
        <v>24</v>
      </c>
      <c r="F49" s="119">
        <f>F50+F51</f>
        <v>4</v>
      </c>
      <c r="G49" s="48"/>
      <c r="H49" s="40" t="str">
        <f>IF(ROUND(F49*G49,2)=0," ",ROUND(F49*G49,2))</f>
        <v xml:space="preserve"> </v>
      </c>
    </row>
    <row r="50" spans="1:8" ht="45" hidden="1" customHeight="1">
      <c r="A50" s="50"/>
      <c r="B50" s="10"/>
      <c r="C50" s="59"/>
      <c r="D50" s="47" t="s">
        <v>229</v>
      </c>
      <c r="E50" s="20"/>
      <c r="F50" s="137">
        <v>2</v>
      </c>
      <c r="G50" s="48"/>
      <c r="H50" s="40"/>
    </row>
    <row r="51" spans="1:8" ht="48" hidden="1" customHeight="1">
      <c r="A51" s="50"/>
      <c r="B51" s="10"/>
      <c r="C51" s="59"/>
      <c r="D51" s="47" t="s">
        <v>230</v>
      </c>
      <c r="E51" s="20"/>
      <c r="F51" s="137">
        <v>2</v>
      </c>
      <c r="G51" s="48"/>
      <c r="H51" s="40"/>
    </row>
    <row r="52" spans="1:8" ht="30" customHeight="1">
      <c r="A52" s="51" t="s">
        <v>20</v>
      </c>
      <c r="B52" s="14" t="s">
        <v>134</v>
      </c>
      <c r="C52" s="79"/>
      <c r="D52" s="46" t="s">
        <v>135</v>
      </c>
      <c r="E52" s="14" t="s">
        <v>20</v>
      </c>
      <c r="F52" s="14" t="s">
        <v>20</v>
      </c>
      <c r="G52" s="14" t="s">
        <v>20</v>
      </c>
      <c r="H52" s="45" t="s">
        <v>20</v>
      </c>
    </row>
    <row r="53" spans="1:8" ht="67.5" customHeight="1">
      <c r="A53" s="100">
        <f>A49+1</f>
        <v>15</v>
      </c>
      <c r="B53" s="101" t="s">
        <v>134</v>
      </c>
      <c r="C53" s="102" t="s">
        <v>54</v>
      </c>
      <c r="D53" s="103" t="s">
        <v>192</v>
      </c>
      <c r="E53" s="104" t="s">
        <v>4</v>
      </c>
      <c r="F53" s="105">
        <f>SUM(F54)</f>
        <v>9</v>
      </c>
      <c r="G53" s="107"/>
      <c r="H53" s="40" t="str">
        <f>IF(ROUND(F53*G53,2)=0," ",ROUND(F53*G53,2))</f>
        <v xml:space="preserve"> </v>
      </c>
    </row>
    <row r="54" spans="1:8" ht="30" hidden="1" customHeight="1">
      <c r="A54" s="51"/>
      <c r="B54" s="14"/>
      <c r="C54" s="79"/>
      <c r="D54" s="103" t="s">
        <v>193</v>
      </c>
      <c r="E54" s="101"/>
      <c r="F54" s="105">
        <v>9</v>
      </c>
      <c r="G54" s="14"/>
      <c r="H54" s="45"/>
    </row>
    <row r="55" spans="1:8" ht="45" customHeight="1">
      <c r="A55" s="100">
        <f>A53+1</f>
        <v>16</v>
      </c>
      <c r="B55" s="101" t="s">
        <v>134</v>
      </c>
      <c r="C55" s="102" t="s">
        <v>163</v>
      </c>
      <c r="D55" s="103" t="s">
        <v>213</v>
      </c>
      <c r="E55" s="104" t="s">
        <v>4</v>
      </c>
      <c r="F55" s="105">
        <f>SUM(F56:F57)</f>
        <v>109</v>
      </c>
      <c r="G55" s="107"/>
      <c r="H55" s="40" t="str">
        <f>IF(ROUND(F55*G55,2)=0," ",ROUND(F55*G55,2))</f>
        <v xml:space="preserve"> </v>
      </c>
    </row>
    <row r="56" spans="1:8" ht="30" hidden="1" customHeight="1">
      <c r="A56" s="100"/>
      <c r="B56" s="101"/>
      <c r="C56" s="102"/>
      <c r="D56" s="103" t="s">
        <v>214</v>
      </c>
      <c r="E56" s="104"/>
      <c r="F56" s="105">
        <f>13.5</f>
        <v>13.5</v>
      </c>
      <c r="G56" s="107"/>
      <c r="H56" s="108"/>
    </row>
    <row r="57" spans="1:8" ht="30" hidden="1" customHeight="1">
      <c r="A57" s="129"/>
      <c r="B57" s="130"/>
      <c r="C57" s="131"/>
      <c r="D57" s="103" t="s">
        <v>215</v>
      </c>
      <c r="E57" s="132"/>
      <c r="F57" s="133">
        <v>95.5</v>
      </c>
      <c r="G57" s="134"/>
      <c r="H57" s="135"/>
    </row>
    <row r="58" spans="1:8" ht="30" customHeight="1" thickBot="1">
      <c r="A58" s="71"/>
      <c r="B58" s="72"/>
      <c r="C58" s="82"/>
      <c r="D58" s="193" t="s">
        <v>136</v>
      </c>
      <c r="E58" s="193"/>
      <c r="F58" s="193"/>
      <c r="G58" s="193"/>
      <c r="H58" s="73" t="str">
        <f>IF(SUM(H49,H53,H55)=0," ",SUM(H49,H53,H55))</f>
        <v xml:space="preserve"> </v>
      </c>
    </row>
    <row r="59" spans="1:8" ht="30" customHeight="1">
      <c r="A59" s="60" t="s">
        <v>20</v>
      </c>
      <c r="B59" s="61" t="s">
        <v>55</v>
      </c>
      <c r="C59" s="78"/>
      <c r="D59" s="61" t="s">
        <v>56</v>
      </c>
      <c r="E59" s="61" t="s">
        <v>20</v>
      </c>
      <c r="F59" s="61" t="s">
        <v>20</v>
      </c>
      <c r="G59" s="61" t="s">
        <v>20</v>
      </c>
      <c r="H59" s="62" t="s">
        <v>20</v>
      </c>
    </row>
    <row r="60" spans="1:8" ht="30" customHeight="1">
      <c r="A60" s="51" t="s">
        <v>20</v>
      </c>
      <c r="B60" s="14" t="s">
        <v>57</v>
      </c>
      <c r="C60" s="79"/>
      <c r="D60" s="46" t="s">
        <v>58</v>
      </c>
      <c r="E60" s="14" t="s">
        <v>20</v>
      </c>
      <c r="F60" s="14" t="s">
        <v>20</v>
      </c>
      <c r="G60" s="14" t="s">
        <v>20</v>
      </c>
      <c r="H60" s="45" t="s">
        <v>20</v>
      </c>
    </row>
    <row r="61" spans="1:8" ht="41.25" customHeight="1">
      <c r="A61" s="50">
        <f>A55+1</f>
        <v>17</v>
      </c>
      <c r="B61" s="10" t="s">
        <v>57</v>
      </c>
      <c r="C61" s="59" t="s">
        <v>100</v>
      </c>
      <c r="D61" s="47" t="s">
        <v>125</v>
      </c>
      <c r="E61" s="20" t="s">
        <v>25</v>
      </c>
      <c r="F61" s="11">
        <f>F62</f>
        <v>644</v>
      </c>
      <c r="G61" s="48"/>
      <c r="H61" s="40" t="str">
        <f>IF(ROUND(F61*G61,2)=0," ",ROUND(F61*G61,2))</f>
        <v xml:space="preserve"> </v>
      </c>
    </row>
    <row r="62" spans="1:8" ht="30" hidden="1" customHeight="1">
      <c r="A62" s="50"/>
      <c r="B62" s="10"/>
      <c r="C62" s="59"/>
      <c r="D62" s="47" t="s">
        <v>164</v>
      </c>
      <c r="E62" s="10"/>
      <c r="F62" s="11">
        <v>644</v>
      </c>
      <c r="G62" s="48"/>
      <c r="H62" s="40"/>
    </row>
    <row r="63" spans="1:8" ht="30" customHeight="1">
      <c r="A63" s="51" t="s">
        <v>20</v>
      </c>
      <c r="B63" s="14" t="s">
        <v>137</v>
      </c>
      <c r="C63" s="79"/>
      <c r="D63" s="46" t="s">
        <v>138</v>
      </c>
      <c r="E63" s="14" t="s">
        <v>20</v>
      </c>
      <c r="F63" s="14" t="s">
        <v>20</v>
      </c>
      <c r="G63" s="14" t="s">
        <v>20</v>
      </c>
      <c r="H63" s="45" t="s">
        <v>20</v>
      </c>
    </row>
    <row r="64" spans="1:8" ht="30" customHeight="1">
      <c r="A64" s="50">
        <f>A61+1</f>
        <v>18</v>
      </c>
      <c r="B64" s="10" t="s">
        <v>137</v>
      </c>
      <c r="C64" s="59" t="s">
        <v>76</v>
      </c>
      <c r="D64" s="47" t="s">
        <v>139</v>
      </c>
      <c r="E64" s="20" t="s">
        <v>25</v>
      </c>
      <c r="F64" s="11">
        <f>F65+F66</f>
        <v>1288</v>
      </c>
      <c r="G64" s="48"/>
      <c r="H64" s="40" t="str">
        <f>IF(ROUND(F64*G64,2)=0," ",ROUND(F64*G64,2))</f>
        <v xml:space="preserve"> </v>
      </c>
    </row>
    <row r="65" spans="1:8" ht="30" hidden="1" customHeight="1">
      <c r="A65" s="50"/>
      <c r="B65" s="10"/>
      <c r="C65" s="59"/>
      <c r="D65" s="47" t="s">
        <v>140</v>
      </c>
      <c r="E65" s="10"/>
      <c r="F65" s="11">
        <f>F62</f>
        <v>644</v>
      </c>
      <c r="G65" s="48"/>
      <c r="H65" s="40"/>
    </row>
    <row r="66" spans="1:8" ht="30" hidden="1" customHeight="1">
      <c r="A66" s="50"/>
      <c r="B66" s="10"/>
      <c r="C66" s="59"/>
      <c r="D66" s="47" t="s">
        <v>196</v>
      </c>
      <c r="E66" s="10"/>
      <c r="F66" s="11">
        <v>644</v>
      </c>
      <c r="G66" s="48"/>
      <c r="H66" s="40"/>
    </row>
    <row r="67" spans="1:8" ht="30" customHeight="1">
      <c r="A67" s="51" t="s">
        <v>20</v>
      </c>
      <c r="B67" s="14" t="s">
        <v>101</v>
      </c>
      <c r="C67" s="79"/>
      <c r="D67" s="46" t="s">
        <v>203</v>
      </c>
      <c r="E67" s="14" t="s">
        <v>20</v>
      </c>
      <c r="F67" s="14" t="s">
        <v>20</v>
      </c>
      <c r="G67" s="14" t="s">
        <v>20</v>
      </c>
      <c r="H67" s="45" t="s">
        <v>20</v>
      </c>
    </row>
    <row r="68" spans="1:8" ht="30" customHeight="1">
      <c r="A68" s="50">
        <f>A64+1</f>
        <v>19</v>
      </c>
      <c r="B68" s="10" t="s">
        <v>68</v>
      </c>
      <c r="C68" s="59" t="s">
        <v>53</v>
      </c>
      <c r="D68" s="47" t="s">
        <v>99</v>
      </c>
      <c r="E68" s="20" t="s">
        <v>25</v>
      </c>
      <c r="F68" s="11">
        <f>F69</f>
        <v>604</v>
      </c>
      <c r="G68" s="48"/>
      <c r="H68" s="40" t="str">
        <f>IF(ROUND(F68*G68,2)=0," ",ROUND(F68*G68,2))</f>
        <v xml:space="preserve"> </v>
      </c>
    </row>
    <row r="69" spans="1:8" ht="30" hidden="1" customHeight="1">
      <c r="A69" s="50"/>
      <c r="B69" s="10"/>
      <c r="C69" s="59"/>
      <c r="D69" s="47" t="s">
        <v>98</v>
      </c>
      <c r="E69" s="10"/>
      <c r="F69" s="11">
        <f>F74</f>
        <v>604</v>
      </c>
      <c r="G69" s="48"/>
      <c r="H69" s="40"/>
    </row>
    <row r="70" spans="1:8" ht="30" customHeight="1">
      <c r="A70" s="50">
        <f>A68+1</f>
        <v>20</v>
      </c>
      <c r="B70" s="10" t="s">
        <v>102</v>
      </c>
      <c r="C70" s="59" t="s">
        <v>53</v>
      </c>
      <c r="D70" s="47" t="s">
        <v>69</v>
      </c>
      <c r="E70" s="20" t="s">
        <v>25</v>
      </c>
      <c r="F70" s="11">
        <f>F71</f>
        <v>604</v>
      </c>
      <c r="G70" s="48"/>
      <c r="H70" s="40" t="str">
        <f>IF(ROUND(F70*G70,2)=0," ",ROUND(F70*G70,2))</f>
        <v xml:space="preserve"> </v>
      </c>
    </row>
    <row r="71" spans="1:8" ht="30" hidden="1" customHeight="1">
      <c r="A71" s="50"/>
      <c r="B71" s="10"/>
      <c r="C71" s="59"/>
      <c r="D71" s="47" t="s">
        <v>98</v>
      </c>
      <c r="E71" s="10"/>
      <c r="F71" s="11">
        <f>F68</f>
        <v>604</v>
      </c>
      <c r="G71" s="48"/>
      <c r="H71" s="40"/>
    </row>
    <row r="72" spans="1:8" ht="30" customHeight="1">
      <c r="A72" s="51" t="s">
        <v>20</v>
      </c>
      <c r="B72" s="14" t="s">
        <v>103</v>
      </c>
      <c r="C72" s="79"/>
      <c r="D72" s="46" t="s">
        <v>77</v>
      </c>
      <c r="E72" s="14" t="s">
        <v>20</v>
      </c>
      <c r="F72" s="14" t="s">
        <v>20</v>
      </c>
      <c r="G72" s="14" t="s">
        <v>20</v>
      </c>
      <c r="H72" s="45" t="s">
        <v>20</v>
      </c>
    </row>
    <row r="73" spans="1:8" ht="30" customHeight="1">
      <c r="A73" s="50">
        <f>A70+1</f>
        <v>21</v>
      </c>
      <c r="B73" s="10" t="s">
        <v>103</v>
      </c>
      <c r="C73" s="59" t="s">
        <v>75</v>
      </c>
      <c r="D73" s="47" t="s">
        <v>131</v>
      </c>
      <c r="E73" s="20" t="s">
        <v>25</v>
      </c>
      <c r="F73" s="11">
        <f>SUM(F74:F76)</f>
        <v>762.82500000000005</v>
      </c>
      <c r="G73" s="48"/>
      <c r="H73" s="40" t="str">
        <f>IF(ROUND(F73*G73,2)=0," ",ROUND(F73*G73,2))</f>
        <v xml:space="preserve"> </v>
      </c>
    </row>
    <row r="74" spans="1:8" ht="30" hidden="1" customHeight="1">
      <c r="A74" s="50"/>
      <c r="B74" s="10"/>
      <c r="C74" s="59"/>
      <c r="D74" s="47" t="s">
        <v>165</v>
      </c>
      <c r="E74" s="10"/>
      <c r="F74" s="11">
        <v>604</v>
      </c>
      <c r="G74" s="48"/>
      <c r="H74" s="40"/>
    </row>
    <row r="75" spans="1:8" ht="30" hidden="1" customHeight="1">
      <c r="A75" s="50"/>
      <c r="B75" s="10"/>
      <c r="C75" s="59"/>
      <c r="D75" s="47" t="s">
        <v>181</v>
      </c>
      <c r="E75" s="10"/>
      <c r="F75" s="11">
        <f>(83.5+85.6)*0.75</f>
        <v>126.82499999999999</v>
      </c>
      <c r="G75" s="48"/>
      <c r="H75" s="40"/>
    </row>
    <row r="76" spans="1:8" ht="30" hidden="1" customHeight="1">
      <c r="A76" s="50"/>
      <c r="B76" s="10"/>
      <c r="C76" s="59"/>
      <c r="D76" s="47" t="s">
        <v>198</v>
      </c>
      <c r="E76" s="10"/>
      <c r="F76" s="11">
        <v>32</v>
      </c>
      <c r="G76" s="48"/>
      <c r="H76" s="40"/>
    </row>
    <row r="77" spans="1:8" ht="30" customHeight="1">
      <c r="A77" s="51" t="s">
        <v>20</v>
      </c>
      <c r="B77" s="14" t="s">
        <v>166</v>
      </c>
      <c r="C77" s="79"/>
      <c r="D77" s="46" t="s">
        <v>167</v>
      </c>
      <c r="E77" s="14" t="s">
        <v>20</v>
      </c>
      <c r="F77" s="14" t="s">
        <v>20</v>
      </c>
      <c r="G77" s="14" t="s">
        <v>20</v>
      </c>
      <c r="H77" s="45" t="s">
        <v>20</v>
      </c>
    </row>
    <row r="78" spans="1:8" ht="44.25" customHeight="1">
      <c r="A78" s="50">
        <f>A73+1</f>
        <v>22</v>
      </c>
      <c r="B78" s="10" t="s">
        <v>166</v>
      </c>
      <c r="C78" s="59" t="s">
        <v>168</v>
      </c>
      <c r="D78" s="47" t="s">
        <v>169</v>
      </c>
      <c r="E78" s="20" t="s">
        <v>25</v>
      </c>
      <c r="F78" s="11">
        <f>SUM(F79:F79)</f>
        <v>555</v>
      </c>
      <c r="G78" s="48"/>
      <c r="H78" s="40" t="str">
        <f>IF(ROUND(F78*G78,2)=0," ",ROUND(F78*G78,2))</f>
        <v xml:space="preserve"> </v>
      </c>
    </row>
    <row r="79" spans="1:8" ht="30" hidden="1" customHeight="1">
      <c r="A79" s="50"/>
      <c r="B79" s="10"/>
      <c r="C79" s="59"/>
      <c r="D79" s="47" t="s">
        <v>170</v>
      </c>
      <c r="E79" s="20"/>
      <c r="F79" s="11">
        <v>555</v>
      </c>
      <c r="G79" s="48"/>
      <c r="H79" s="40"/>
    </row>
    <row r="80" spans="1:8" ht="30" customHeight="1" thickBot="1">
      <c r="A80" s="66"/>
      <c r="B80" s="64"/>
      <c r="C80" s="80"/>
      <c r="D80" s="194" t="s">
        <v>59</v>
      </c>
      <c r="E80" s="195"/>
      <c r="F80" s="195"/>
      <c r="G80" s="196"/>
      <c r="H80" s="65" t="str">
        <f>IF(SUM(H61,H73,H68,H70,H64,H78)=0," ",SUM(H61,H73,H68,H70,H64,H78))</f>
        <v xml:space="preserve"> </v>
      </c>
    </row>
    <row r="81" spans="1:8" ht="30" customHeight="1">
      <c r="A81" s="112" t="s">
        <v>20</v>
      </c>
      <c r="B81" s="113" t="s">
        <v>43</v>
      </c>
      <c r="C81" s="114"/>
      <c r="D81" s="113" t="s">
        <v>44</v>
      </c>
      <c r="E81" s="113" t="s">
        <v>20</v>
      </c>
      <c r="F81" s="113" t="s">
        <v>20</v>
      </c>
      <c r="G81" s="113" t="s">
        <v>20</v>
      </c>
      <c r="H81" s="115" t="s">
        <v>20</v>
      </c>
    </row>
    <row r="82" spans="1:8" ht="30" customHeight="1">
      <c r="A82" s="51" t="s">
        <v>20</v>
      </c>
      <c r="B82" s="14" t="s">
        <v>107</v>
      </c>
      <c r="C82" s="79"/>
      <c r="D82" s="46" t="s">
        <v>108</v>
      </c>
      <c r="E82" s="14" t="s">
        <v>20</v>
      </c>
      <c r="F82" s="14" t="s">
        <v>20</v>
      </c>
      <c r="G82" s="14" t="s">
        <v>20</v>
      </c>
      <c r="H82" s="45" t="s">
        <v>20</v>
      </c>
    </row>
    <row r="83" spans="1:8" ht="30" customHeight="1">
      <c r="A83" s="50">
        <f>A78+1</f>
        <v>23</v>
      </c>
      <c r="B83" s="10" t="s">
        <v>45</v>
      </c>
      <c r="C83" s="59" t="s">
        <v>171</v>
      </c>
      <c r="D83" s="47" t="s">
        <v>172</v>
      </c>
      <c r="E83" s="20" t="s">
        <v>25</v>
      </c>
      <c r="F83" s="11">
        <f>SUM(F84:F84)</f>
        <v>540</v>
      </c>
      <c r="G83" s="48"/>
      <c r="H83" s="40" t="str">
        <f>IF(ROUND(F83*G83,2)=0," ",ROUND(F83*G83,2))</f>
        <v xml:space="preserve"> </v>
      </c>
    </row>
    <row r="84" spans="1:8" ht="30" hidden="1" customHeight="1">
      <c r="A84" s="50"/>
      <c r="B84" s="10"/>
      <c r="C84" s="59"/>
      <c r="D84" s="47" t="s">
        <v>173</v>
      </c>
      <c r="E84" s="10"/>
      <c r="F84" s="11">
        <v>540</v>
      </c>
      <c r="G84" s="48"/>
      <c r="H84" s="40"/>
    </row>
    <row r="85" spans="1:8" ht="30" customHeight="1">
      <c r="A85" s="50">
        <f>A83+1</f>
        <v>24</v>
      </c>
      <c r="B85" s="10" t="s">
        <v>45</v>
      </c>
      <c r="C85" s="59" t="s">
        <v>126</v>
      </c>
      <c r="D85" s="47" t="s">
        <v>174</v>
      </c>
      <c r="E85" s="20" t="s">
        <v>25</v>
      </c>
      <c r="F85" s="11">
        <f>SUM(F86:F87)</f>
        <v>570</v>
      </c>
      <c r="G85" s="48"/>
      <c r="H85" s="40" t="str">
        <f>IF(ROUND(F85*G85,2)=0," ",ROUND(F85*G85,2))</f>
        <v xml:space="preserve"> </v>
      </c>
    </row>
    <row r="86" spans="1:8" ht="30" hidden="1" customHeight="1">
      <c r="A86" s="50"/>
      <c r="B86" s="10"/>
      <c r="C86" s="59"/>
      <c r="D86" s="47" t="s">
        <v>175</v>
      </c>
      <c r="E86" s="10"/>
      <c r="F86" s="11">
        <v>530</v>
      </c>
      <c r="G86" s="48"/>
      <c r="H86" s="40"/>
    </row>
    <row r="87" spans="1:8" ht="30" hidden="1" customHeight="1">
      <c r="A87" s="50"/>
      <c r="B87" s="10"/>
      <c r="C87" s="59"/>
      <c r="D87" s="47" t="s">
        <v>177</v>
      </c>
      <c r="E87" s="10"/>
      <c r="F87" s="11">
        <v>40</v>
      </c>
      <c r="G87" s="48"/>
      <c r="H87" s="40"/>
    </row>
    <row r="88" spans="1:8" ht="30" customHeight="1">
      <c r="A88" s="51" t="s">
        <v>20</v>
      </c>
      <c r="B88" s="14" t="s">
        <v>104</v>
      </c>
      <c r="C88" s="79"/>
      <c r="D88" s="46" t="s">
        <v>105</v>
      </c>
      <c r="E88" s="14" t="s">
        <v>20</v>
      </c>
      <c r="F88" s="14" t="s">
        <v>20</v>
      </c>
      <c r="G88" s="14" t="s">
        <v>20</v>
      </c>
      <c r="H88" s="45" t="s">
        <v>20</v>
      </c>
    </row>
    <row r="89" spans="1:8" ht="30" customHeight="1">
      <c r="A89" s="50">
        <f>A85+1</f>
        <v>25</v>
      </c>
      <c r="B89" s="10" t="s">
        <v>104</v>
      </c>
      <c r="C89" s="59" t="s">
        <v>106</v>
      </c>
      <c r="D89" s="47" t="s">
        <v>176</v>
      </c>
      <c r="E89" s="20" t="s">
        <v>25</v>
      </c>
      <c r="F89" s="11">
        <f>F90</f>
        <v>40</v>
      </c>
      <c r="G89" s="48"/>
      <c r="H89" s="40" t="str">
        <f>IF(ROUND(F89*G89,2)=0," ",ROUND(F89*G89,2))</f>
        <v xml:space="preserve"> </v>
      </c>
    </row>
    <row r="90" spans="1:8" ht="30" hidden="1" customHeight="1">
      <c r="A90" s="50"/>
      <c r="B90" s="10"/>
      <c r="C90" s="59"/>
      <c r="D90" s="47" t="s">
        <v>204</v>
      </c>
      <c r="E90" s="10"/>
      <c r="F90" s="11">
        <f>40</f>
        <v>40</v>
      </c>
      <c r="G90" s="48"/>
      <c r="H90" s="40"/>
    </row>
    <row r="91" spans="1:8" ht="30" customHeight="1" thickBot="1">
      <c r="A91" s="66"/>
      <c r="B91" s="64"/>
      <c r="C91" s="80"/>
      <c r="D91" s="192" t="s">
        <v>51</v>
      </c>
      <c r="E91" s="192"/>
      <c r="F91" s="192"/>
      <c r="G91" s="192"/>
      <c r="H91" s="65" t="str">
        <f>IF(SUM(H85,H89,H83)=0," ",SUM(H85,H89,H83))</f>
        <v xml:space="preserve"> </v>
      </c>
    </row>
    <row r="92" spans="1:8" ht="30" customHeight="1">
      <c r="A92" s="74" t="s">
        <v>20</v>
      </c>
      <c r="B92" s="75" t="s">
        <v>46</v>
      </c>
      <c r="C92" s="84"/>
      <c r="D92" s="75" t="s">
        <v>32</v>
      </c>
      <c r="E92" s="75" t="s">
        <v>20</v>
      </c>
      <c r="F92" s="75" t="s">
        <v>20</v>
      </c>
      <c r="G92" s="75" t="s">
        <v>20</v>
      </c>
      <c r="H92" s="76" t="s">
        <v>20</v>
      </c>
    </row>
    <row r="93" spans="1:8" ht="30" customHeight="1">
      <c r="A93" s="51" t="s">
        <v>20</v>
      </c>
      <c r="B93" s="14" t="s">
        <v>60</v>
      </c>
      <c r="C93" s="79"/>
      <c r="D93" s="46" t="s">
        <v>61</v>
      </c>
      <c r="E93" s="14" t="s">
        <v>20</v>
      </c>
      <c r="F93" s="14" t="s">
        <v>20</v>
      </c>
      <c r="G93" s="14" t="s">
        <v>20</v>
      </c>
      <c r="H93" s="45" t="s">
        <v>20</v>
      </c>
    </row>
    <row r="94" spans="1:8" ht="30" customHeight="1">
      <c r="A94" s="50">
        <f>A89+1</f>
        <v>26</v>
      </c>
      <c r="B94" s="10" t="s">
        <v>60</v>
      </c>
      <c r="C94" s="59" t="s">
        <v>81</v>
      </c>
      <c r="D94" s="47" t="s">
        <v>205</v>
      </c>
      <c r="E94" s="20" t="s">
        <v>25</v>
      </c>
      <c r="F94" s="11">
        <f>SUM(F95:F95)</f>
        <v>297.5</v>
      </c>
      <c r="G94" s="48"/>
      <c r="H94" s="40" t="str">
        <f>IF(ROUND(F94*G94,2)=0," ",ROUND(F94*G94,2))</f>
        <v xml:space="preserve"> </v>
      </c>
    </row>
    <row r="95" spans="1:8" ht="30" hidden="1" customHeight="1">
      <c r="A95" s="50"/>
      <c r="B95" s="10"/>
      <c r="C95" s="59"/>
      <c r="D95" s="47" t="s">
        <v>206</v>
      </c>
      <c r="E95" s="10"/>
      <c r="F95" s="11">
        <f>3.5*85</f>
        <v>297.5</v>
      </c>
      <c r="G95" s="48"/>
      <c r="H95" s="40"/>
    </row>
    <row r="96" spans="1:8" ht="30" customHeight="1">
      <c r="A96" s="50">
        <f>A94+1</f>
        <v>27</v>
      </c>
      <c r="B96" s="10" t="s">
        <v>60</v>
      </c>
      <c r="C96" s="59">
        <v>22</v>
      </c>
      <c r="D96" s="47" t="s">
        <v>109</v>
      </c>
      <c r="E96" s="20" t="s">
        <v>25</v>
      </c>
      <c r="F96" s="11">
        <f>F97</f>
        <v>195.49999999999997</v>
      </c>
      <c r="G96" s="48"/>
      <c r="H96" s="40" t="str">
        <f>IF(ROUND(F96*G96,2)=0," ",ROUND(F96*G96,2))</f>
        <v xml:space="preserve"> </v>
      </c>
    </row>
    <row r="97" spans="1:8" ht="30" hidden="1" customHeight="1">
      <c r="A97" s="50"/>
      <c r="B97" s="10"/>
      <c r="C97" s="59"/>
      <c r="D97" s="47" t="s">
        <v>178</v>
      </c>
      <c r="E97" s="10"/>
      <c r="F97" s="11">
        <f>2.3*85</f>
        <v>195.49999999999997</v>
      </c>
      <c r="G97" s="48"/>
      <c r="H97" s="40"/>
    </row>
    <row r="98" spans="1:8" ht="30" customHeight="1">
      <c r="A98" s="50">
        <f>A96+1</f>
        <v>28</v>
      </c>
      <c r="B98" s="10" t="s">
        <v>60</v>
      </c>
      <c r="C98" s="59" t="s">
        <v>119</v>
      </c>
      <c r="D98" s="47" t="s">
        <v>179</v>
      </c>
      <c r="E98" s="20" t="s">
        <v>4</v>
      </c>
      <c r="F98" s="11">
        <f>SUM(F99)</f>
        <v>77</v>
      </c>
      <c r="G98" s="48"/>
      <c r="H98" s="40" t="str">
        <f>IF(ROUND(F98*G98,2)=0," ",ROUND(F98*G98,2))</f>
        <v xml:space="preserve"> </v>
      </c>
    </row>
    <row r="99" spans="1:8" ht="81" hidden="1" customHeight="1">
      <c r="A99" s="50"/>
      <c r="B99" s="10"/>
      <c r="C99" s="59"/>
      <c r="D99" s="47" t="s">
        <v>182</v>
      </c>
      <c r="E99" s="10"/>
      <c r="F99" s="11">
        <f>63+14</f>
        <v>77</v>
      </c>
      <c r="G99" s="48"/>
      <c r="H99" s="40"/>
    </row>
    <row r="100" spans="1:8" ht="30" customHeight="1">
      <c r="A100" s="50">
        <f>A98+1</f>
        <v>29</v>
      </c>
      <c r="B100" s="10" t="s">
        <v>60</v>
      </c>
      <c r="C100" s="59" t="s">
        <v>119</v>
      </c>
      <c r="D100" s="47" t="s">
        <v>209</v>
      </c>
      <c r="E100" s="20" t="s">
        <v>4</v>
      </c>
      <c r="F100" s="11">
        <f>SUM(F101)</f>
        <v>5</v>
      </c>
      <c r="G100" s="48"/>
      <c r="H100" s="40" t="str">
        <f>IF(ROUND(F100*G100,2)=0," ",ROUND(F100*G100,2))</f>
        <v xml:space="preserve"> </v>
      </c>
    </row>
    <row r="101" spans="1:8" ht="81" hidden="1" customHeight="1">
      <c r="A101" s="50"/>
      <c r="B101" s="10"/>
      <c r="C101" s="59"/>
      <c r="D101" s="47" t="s">
        <v>210</v>
      </c>
      <c r="E101" s="10"/>
      <c r="F101" s="11">
        <v>5</v>
      </c>
      <c r="G101" s="48"/>
      <c r="H101" s="40"/>
    </row>
    <row r="102" spans="1:8" ht="30" customHeight="1">
      <c r="A102" s="50">
        <f>A100+1</f>
        <v>30</v>
      </c>
      <c r="B102" s="10" t="s">
        <v>60</v>
      </c>
      <c r="C102" s="59" t="s">
        <v>119</v>
      </c>
      <c r="D102" s="47" t="s">
        <v>211</v>
      </c>
      <c r="E102" s="20" t="s">
        <v>4</v>
      </c>
      <c r="F102" s="11">
        <f>SUM(F103)</f>
        <v>84</v>
      </c>
      <c r="G102" s="48"/>
      <c r="H102" s="40" t="str">
        <f>IF(ROUND(F102*G102,2)=0," ",ROUND(F102*G102,2))</f>
        <v xml:space="preserve"> </v>
      </c>
    </row>
    <row r="103" spans="1:8" ht="81" hidden="1" customHeight="1">
      <c r="A103" s="50"/>
      <c r="B103" s="10"/>
      <c r="C103" s="59"/>
      <c r="D103" s="47" t="s">
        <v>212</v>
      </c>
      <c r="E103" s="10"/>
      <c r="F103" s="11">
        <v>84</v>
      </c>
      <c r="G103" s="48"/>
      <c r="H103" s="40"/>
    </row>
    <row r="104" spans="1:8" ht="30" customHeight="1">
      <c r="A104" s="50">
        <f>A102+1</f>
        <v>31</v>
      </c>
      <c r="B104" s="10" t="s">
        <v>60</v>
      </c>
      <c r="C104" s="59" t="s">
        <v>154</v>
      </c>
      <c r="D104" s="47" t="s">
        <v>155</v>
      </c>
      <c r="E104" s="20" t="s">
        <v>25</v>
      </c>
      <c r="F104" s="119">
        <f>SUM(F106:F106)</f>
        <v>92.399999999999991</v>
      </c>
      <c r="G104" s="48"/>
      <c r="H104" s="40" t="str">
        <f>IF(ROUND(F104*G104,2)=0," ",ROUND(F104*G104,2))</f>
        <v xml:space="preserve"> </v>
      </c>
    </row>
    <row r="105" spans="1:8" ht="74.25" hidden="1" customHeight="1">
      <c r="A105" s="50"/>
      <c r="B105" s="10"/>
      <c r="C105" s="59"/>
      <c r="D105" s="47" t="s">
        <v>207</v>
      </c>
      <c r="E105" s="10"/>
      <c r="F105" s="119"/>
      <c r="G105" s="48"/>
      <c r="H105" s="40"/>
    </row>
    <row r="106" spans="1:8" ht="46.5" hidden="1" customHeight="1">
      <c r="A106" s="50"/>
      <c r="B106" s="10"/>
      <c r="C106" s="59"/>
      <c r="D106" s="47" t="s">
        <v>180</v>
      </c>
      <c r="E106" s="10"/>
      <c r="F106" s="119">
        <f>1.2*(63+14)</f>
        <v>92.399999999999991</v>
      </c>
      <c r="G106" s="48"/>
      <c r="H106" s="40"/>
    </row>
    <row r="107" spans="1:8" ht="74.25" hidden="1" customHeight="1">
      <c r="A107" s="50"/>
      <c r="B107" s="10"/>
      <c r="C107" s="59"/>
      <c r="D107" s="47"/>
      <c r="E107" s="10"/>
      <c r="F107" s="11"/>
      <c r="G107" s="48"/>
      <c r="H107" s="40"/>
    </row>
    <row r="108" spans="1:8" ht="74.25" hidden="1" customHeight="1">
      <c r="A108" s="50"/>
      <c r="B108" s="10"/>
      <c r="C108" s="59"/>
      <c r="D108" s="47"/>
      <c r="E108" s="10"/>
      <c r="F108" s="11"/>
      <c r="G108" s="48"/>
      <c r="H108" s="40"/>
    </row>
    <row r="109" spans="1:8" ht="30" customHeight="1" thickBot="1">
      <c r="A109" s="43"/>
      <c r="B109" s="20"/>
      <c r="C109" s="83"/>
      <c r="D109" s="197" t="s">
        <v>47</v>
      </c>
      <c r="E109" s="197"/>
      <c r="F109" s="197"/>
      <c r="G109" s="197"/>
      <c r="H109" s="49" t="str">
        <f>IF(SUM(H94,H96,H98,H104,H100,H102)=0," ",SUM(H94,H96,H98,H104,H100,H102))</f>
        <v xml:space="preserve"> </v>
      </c>
    </row>
    <row r="110" spans="1:8" ht="30" customHeight="1">
      <c r="A110" s="60" t="s">
        <v>20</v>
      </c>
      <c r="B110" s="61" t="s">
        <v>62</v>
      </c>
      <c r="C110" s="78"/>
      <c r="D110" s="61" t="s">
        <v>63</v>
      </c>
      <c r="E110" s="61" t="s">
        <v>20</v>
      </c>
      <c r="F110" s="61" t="s">
        <v>20</v>
      </c>
      <c r="G110" s="61" t="s">
        <v>20</v>
      </c>
      <c r="H110" s="62" t="s">
        <v>20</v>
      </c>
    </row>
    <row r="111" spans="1:8" ht="30" customHeight="1">
      <c r="A111" s="51" t="s">
        <v>20</v>
      </c>
      <c r="B111" s="14" t="s">
        <v>64</v>
      </c>
      <c r="C111" s="79"/>
      <c r="D111" s="46" t="s">
        <v>65</v>
      </c>
      <c r="E111" s="14" t="s">
        <v>20</v>
      </c>
      <c r="F111" s="14" t="s">
        <v>20</v>
      </c>
      <c r="G111" s="14" t="s">
        <v>20</v>
      </c>
      <c r="H111" s="45" t="s">
        <v>20</v>
      </c>
    </row>
    <row r="112" spans="1:8" ht="46.5" customHeight="1">
      <c r="A112" s="50">
        <f>A104+1</f>
        <v>32</v>
      </c>
      <c r="B112" s="10" t="s">
        <v>64</v>
      </c>
      <c r="C112" s="59">
        <v>12</v>
      </c>
      <c r="D112" s="47" t="s">
        <v>216</v>
      </c>
      <c r="E112" s="20" t="s">
        <v>4</v>
      </c>
      <c r="F112" s="11">
        <f>SUM(F113:F113)</f>
        <v>80</v>
      </c>
      <c r="G112" s="48"/>
      <c r="H112" s="40" t="str">
        <f>IF(ROUND(F112*G112,2)=0," ",ROUND(F112*G112,2))</f>
        <v xml:space="preserve"> </v>
      </c>
    </row>
    <row r="113" spans="1:10" ht="30" hidden="1" customHeight="1">
      <c r="A113" s="50"/>
      <c r="B113" s="10"/>
      <c r="C113" s="59"/>
      <c r="D113" s="47" t="s">
        <v>183</v>
      </c>
      <c r="E113" s="20"/>
      <c r="F113" s="11">
        <v>80</v>
      </c>
      <c r="G113" s="48"/>
      <c r="H113" s="40"/>
    </row>
    <row r="114" spans="1:10" ht="30" customHeight="1" thickBot="1">
      <c r="A114" s="43"/>
      <c r="B114" s="20"/>
      <c r="C114" s="83"/>
      <c r="D114" s="197" t="s">
        <v>66</v>
      </c>
      <c r="E114" s="197"/>
      <c r="F114" s="197"/>
      <c r="G114" s="197"/>
      <c r="H114" s="49" t="str">
        <f>IF(SUM(H112)=0," ",SUM(H112))</f>
        <v xml:space="preserve"> </v>
      </c>
    </row>
    <row r="115" spans="1:10" ht="30" customHeight="1">
      <c r="A115" s="60" t="s">
        <v>20</v>
      </c>
      <c r="B115" s="61" t="s">
        <v>71</v>
      </c>
      <c r="C115" s="78"/>
      <c r="D115" s="61" t="s">
        <v>233</v>
      </c>
      <c r="E115" s="61" t="s">
        <v>20</v>
      </c>
      <c r="F115" s="61" t="s">
        <v>20</v>
      </c>
      <c r="G115" s="61" t="s">
        <v>20</v>
      </c>
      <c r="H115" s="62" t="s">
        <v>20</v>
      </c>
    </row>
    <row r="116" spans="1:10" ht="30" customHeight="1">
      <c r="A116" s="51" t="s">
        <v>20</v>
      </c>
      <c r="B116" s="14" t="s">
        <v>110</v>
      </c>
      <c r="C116" s="79"/>
      <c r="D116" s="46" t="s">
        <v>111</v>
      </c>
      <c r="E116" s="14" t="s">
        <v>20</v>
      </c>
      <c r="F116" s="14" t="s">
        <v>20</v>
      </c>
      <c r="G116" s="14" t="s">
        <v>20</v>
      </c>
      <c r="H116" s="45" t="s">
        <v>20</v>
      </c>
    </row>
    <row r="117" spans="1:10" ht="30" customHeight="1">
      <c r="A117" s="51" t="s">
        <v>20</v>
      </c>
      <c r="B117" s="14" t="s">
        <v>113</v>
      </c>
      <c r="C117" s="79"/>
      <c r="D117" s="46" t="s">
        <v>112</v>
      </c>
      <c r="E117" s="14" t="s">
        <v>20</v>
      </c>
      <c r="F117" s="14" t="s">
        <v>20</v>
      </c>
      <c r="G117" s="14" t="s">
        <v>20</v>
      </c>
      <c r="H117" s="45" t="s">
        <v>20</v>
      </c>
    </row>
    <row r="118" spans="1:10" ht="56.25" customHeight="1">
      <c r="A118" s="50">
        <f>A112+1</f>
        <v>33</v>
      </c>
      <c r="B118" s="10" t="s">
        <v>113</v>
      </c>
      <c r="C118" s="59">
        <v>50</v>
      </c>
      <c r="D118" s="47" t="s">
        <v>226</v>
      </c>
      <c r="E118" s="20" t="s">
        <v>4</v>
      </c>
      <c r="F118" s="11">
        <f>F119</f>
        <v>1001</v>
      </c>
      <c r="G118" s="48"/>
      <c r="H118" s="40" t="str">
        <f>IF(ROUND(F118*G118,2)=0," ",ROUND(F118*G118,2))</f>
        <v xml:space="preserve"> </v>
      </c>
      <c r="I118" s="23"/>
    </row>
    <row r="119" spans="1:10" ht="30" hidden="1" customHeight="1">
      <c r="A119" s="71"/>
      <c r="B119" s="52"/>
      <c r="C119" s="87"/>
      <c r="D119" s="47" t="s">
        <v>184</v>
      </c>
      <c r="E119" s="94"/>
      <c r="F119" s="69">
        <f>77*13</f>
        <v>1001</v>
      </c>
      <c r="G119" s="94"/>
      <c r="H119" s="70"/>
    </row>
    <row r="120" spans="1:10" ht="43.5" customHeight="1">
      <c r="A120" s="50">
        <f>A118+1</f>
        <v>34</v>
      </c>
      <c r="B120" s="10" t="s">
        <v>113</v>
      </c>
      <c r="C120" s="59">
        <v>50</v>
      </c>
      <c r="D120" s="47" t="s">
        <v>227</v>
      </c>
      <c r="E120" s="20" t="s">
        <v>24</v>
      </c>
      <c r="F120" s="11">
        <f>F121</f>
        <v>50.290240000000018</v>
      </c>
      <c r="G120" s="48"/>
      <c r="H120" s="40" t="str">
        <f>IF(ROUND(F120*G120,2)=0," ",ROUND(F120*G120,2))</f>
        <v xml:space="preserve"> </v>
      </c>
    </row>
    <row r="121" spans="1:10" ht="57" hidden="1" customHeight="1">
      <c r="A121" s="71"/>
      <c r="B121" s="52"/>
      <c r="C121" s="92"/>
      <c r="D121" s="47" t="s">
        <v>208</v>
      </c>
      <c r="E121" s="92"/>
      <c r="F121" s="69">
        <f>(F118*3.14*0.4^2)*0.1</f>
        <v>50.290240000000018</v>
      </c>
      <c r="G121" s="93"/>
      <c r="H121" s="70"/>
      <c r="I121" s="24"/>
      <c r="J121" s="128"/>
    </row>
    <row r="122" spans="1:10" ht="30" customHeight="1">
      <c r="A122" s="50">
        <f>A120+1</f>
        <v>35</v>
      </c>
      <c r="B122" s="10" t="s">
        <v>113</v>
      </c>
      <c r="C122" s="59" t="s">
        <v>153</v>
      </c>
      <c r="D122" s="47" t="s">
        <v>185</v>
      </c>
      <c r="E122" s="20" t="s">
        <v>24</v>
      </c>
      <c r="F122" s="11">
        <f>F123</f>
        <v>84</v>
      </c>
      <c r="G122" s="48"/>
      <c r="H122" s="40" t="str">
        <f>IF(ROUND(F122*G122,2)=0," ",ROUND(F122*G122,2))</f>
        <v xml:space="preserve"> </v>
      </c>
    </row>
    <row r="123" spans="1:10" ht="47.25" hidden="1" customHeight="1">
      <c r="A123" s="71"/>
      <c r="B123" s="52"/>
      <c r="C123" s="92"/>
      <c r="D123" s="47" t="s">
        <v>197</v>
      </c>
      <c r="E123" s="92"/>
      <c r="F123" s="69">
        <f>80*7*0.15</f>
        <v>84</v>
      </c>
      <c r="G123" s="93"/>
      <c r="H123" s="70"/>
    </row>
    <row r="124" spans="1:10" ht="30" customHeight="1">
      <c r="A124" s="43"/>
      <c r="B124" s="20"/>
      <c r="C124" s="83"/>
      <c r="D124" s="197" t="s">
        <v>72</v>
      </c>
      <c r="E124" s="197"/>
      <c r="F124" s="197"/>
      <c r="G124" s="197"/>
      <c r="H124" s="49" t="str">
        <f>IF(SUM(H118,H120,H122)=0," ",SUM(H118,H120,H122))</f>
        <v xml:space="preserve"> </v>
      </c>
    </row>
    <row r="125" spans="1:10" ht="30" customHeight="1" thickBot="1">
      <c r="A125" s="190" t="s">
        <v>48</v>
      </c>
      <c r="B125" s="191"/>
      <c r="C125" s="191"/>
      <c r="D125" s="191"/>
      <c r="E125" s="191"/>
      <c r="F125" s="191"/>
      <c r="G125" s="191"/>
      <c r="H125" s="67" t="str">
        <f>IF(SUM(H34,H46,H80,H91,H109,H114,H124,H58)=0," ",SUM(H34,H46,H80,H91,H109,H114,H124,H58))</f>
        <v xml:space="preserve"> </v>
      </c>
    </row>
    <row r="126" spans="1:10" ht="30" customHeight="1">
      <c r="A126" s="202" t="s">
        <v>52</v>
      </c>
      <c r="B126" s="203"/>
      <c r="C126" s="203"/>
      <c r="D126" s="203"/>
      <c r="E126" s="203"/>
      <c r="F126" s="203"/>
      <c r="G126" s="203"/>
      <c r="H126" s="204"/>
    </row>
    <row r="127" spans="1:10" s="58" customFormat="1" ht="30" customHeight="1">
      <c r="A127" s="125" t="s">
        <v>20</v>
      </c>
      <c r="B127" s="126" t="s">
        <v>73</v>
      </c>
      <c r="C127" s="126"/>
      <c r="D127" s="126" t="s">
        <v>234</v>
      </c>
      <c r="E127" s="126" t="s">
        <v>20</v>
      </c>
      <c r="F127" s="126" t="s">
        <v>20</v>
      </c>
      <c r="G127" s="126" t="s">
        <v>20</v>
      </c>
      <c r="H127" s="127" t="s">
        <v>20</v>
      </c>
    </row>
    <row r="128" spans="1:10" s="58" customFormat="1" ht="30" customHeight="1">
      <c r="A128" s="51" t="s">
        <v>20</v>
      </c>
      <c r="B128" s="14" t="s">
        <v>74</v>
      </c>
      <c r="C128" s="79"/>
      <c r="D128" s="46" t="s">
        <v>114</v>
      </c>
      <c r="E128" s="14" t="s">
        <v>20</v>
      </c>
      <c r="F128" s="14" t="s">
        <v>20</v>
      </c>
      <c r="G128" s="14" t="s">
        <v>20</v>
      </c>
      <c r="H128" s="45" t="s">
        <v>20</v>
      </c>
    </row>
    <row r="129" spans="1:9" s="58" customFormat="1" ht="47.25" customHeight="1">
      <c r="A129" s="50">
        <f>A122+1</f>
        <v>36</v>
      </c>
      <c r="B129" s="10" t="s">
        <v>115</v>
      </c>
      <c r="C129" s="59" t="s">
        <v>116</v>
      </c>
      <c r="D129" s="47" t="s">
        <v>228</v>
      </c>
      <c r="E129" s="20" t="s">
        <v>24</v>
      </c>
      <c r="F129" s="11">
        <f>F130</f>
        <v>485.09999999999997</v>
      </c>
      <c r="G129" s="48"/>
      <c r="H129" s="40" t="str">
        <f>IF(ROUND(F129*G129,2)=0," ",ROUND(F129*G129,2))</f>
        <v xml:space="preserve"> </v>
      </c>
      <c r="I129" s="24"/>
    </row>
    <row r="130" spans="1:9" s="58" customFormat="1" ht="30" hidden="1" customHeight="1">
      <c r="A130" s="43"/>
      <c r="B130" s="20"/>
      <c r="C130" s="92"/>
      <c r="D130" s="47" t="s">
        <v>186</v>
      </c>
      <c r="E130" s="92"/>
      <c r="F130" s="11">
        <f>77*6.3*1</f>
        <v>485.09999999999997</v>
      </c>
      <c r="G130" s="93"/>
      <c r="H130" s="40"/>
    </row>
    <row r="131" spans="1:9" s="58" customFormat="1" ht="30" customHeight="1" thickBot="1">
      <c r="A131" s="66"/>
      <c r="B131" s="109"/>
      <c r="C131" s="110"/>
      <c r="D131" s="192" t="s">
        <v>117</v>
      </c>
      <c r="E131" s="192"/>
      <c r="F131" s="192"/>
      <c r="G131" s="192"/>
      <c r="H131" s="65" t="str">
        <f>IF(SUM(H129)=0," ",SUM(H129))</f>
        <v xml:space="preserve"> </v>
      </c>
    </row>
    <row r="132" spans="1:9" s="58" customFormat="1" ht="30" customHeight="1">
      <c r="A132" s="60" t="s">
        <v>20</v>
      </c>
      <c r="B132" s="61" t="s">
        <v>142</v>
      </c>
      <c r="C132" s="78"/>
      <c r="D132" s="61" t="s">
        <v>143</v>
      </c>
      <c r="E132" s="61" t="s">
        <v>20</v>
      </c>
      <c r="F132" s="61" t="s">
        <v>20</v>
      </c>
      <c r="G132" s="61" t="s">
        <v>20</v>
      </c>
      <c r="H132" s="62" t="s">
        <v>20</v>
      </c>
    </row>
    <row r="133" spans="1:9" s="58" customFormat="1" ht="30" customHeight="1">
      <c r="A133" s="51" t="s">
        <v>20</v>
      </c>
      <c r="B133" s="14" t="s">
        <v>144</v>
      </c>
      <c r="C133" s="79"/>
      <c r="D133" s="14" t="s">
        <v>145</v>
      </c>
      <c r="E133" s="14" t="s">
        <v>20</v>
      </c>
      <c r="F133" s="14" t="s">
        <v>20</v>
      </c>
      <c r="G133" s="14" t="s">
        <v>20</v>
      </c>
      <c r="H133" s="45" t="s">
        <v>20</v>
      </c>
    </row>
    <row r="134" spans="1:9" s="58" customFormat="1" ht="30" customHeight="1">
      <c r="A134" s="51" t="s">
        <v>20</v>
      </c>
      <c r="B134" s="14" t="s">
        <v>146</v>
      </c>
      <c r="C134" s="79"/>
      <c r="D134" s="14" t="s">
        <v>147</v>
      </c>
      <c r="E134" s="14" t="s">
        <v>20</v>
      </c>
      <c r="F134" s="14" t="s">
        <v>20</v>
      </c>
      <c r="G134" s="14" t="s">
        <v>20</v>
      </c>
      <c r="H134" s="45" t="s">
        <v>20</v>
      </c>
    </row>
    <row r="135" spans="1:9" s="58" customFormat="1" ht="30" customHeight="1">
      <c r="A135" s="43">
        <f>A129+1</f>
        <v>37</v>
      </c>
      <c r="B135" s="10" t="s">
        <v>146</v>
      </c>
      <c r="C135" s="59">
        <v>51</v>
      </c>
      <c r="D135" s="116" t="s">
        <v>148</v>
      </c>
      <c r="E135" s="20" t="s">
        <v>25</v>
      </c>
      <c r="F135" s="11">
        <f>SUM(F136:F145)</f>
        <v>653.69999999999993</v>
      </c>
      <c r="G135" s="48"/>
      <c r="H135" s="40" t="str">
        <f>IF(ROUND(F135*G135,2)=0," ",ROUND(F135*G135,2))</f>
        <v xml:space="preserve"> </v>
      </c>
    </row>
    <row r="136" spans="1:9" s="58" customFormat="1" ht="30" hidden="1" customHeight="1">
      <c r="A136" s="43"/>
      <c r="B136" s="10"/>
      <c r="C136" s="59"/>
      <c r="D136" s="116" t="s">
        <v>187</v>
      </c>
      <c r="E136" s="20"/>
      <c r="F136" s="11">
        <f>77*6.3+77*1*2+6.3*1*2</f>
        <v>651.69999999999993</v>
      </c>
      <c r="G136" s="48"/>
      <c r="H136" s="40"/>
    </row>
    <row r="137" spans="1:9" s="58" customFormat="1" ht="30" customHeight="1" thickBot="1">
      <c r="A137" s="66"/>
      <c r="B137" s="117"/>
      <c r="C137" s="118"/>
      <c r="D137" s="198" t="s">
        <v>149</v>
      </c>
      <c r="E137" s="198"/>
      <c r="F137" s="198"/>
      <c r="G137" s="198"/>
      <c r="H137" s="65" t="str">
        <f>IF(SUM(H135)=0," ",SUM(H135))</f>
        <v xml:space="preserve"> </v>
      </c>
    </row>
    <row r="138" spans="1:9" s="58" customFormat="1" ht="30" customHeight="1" thickBot="1">
      <c r="A138" s="60" t="s">
        <v>20</v>
      </c>
      <c r="B138" s="61" t="s">
        <v>217</v>
      </c>
      <c r="C138" s="78"/>
      <c r="D138" s="61" t="s">
        <v>235</v>
      </c>
      <c r="E138" s="61" t="s">
        <v>20</v>
      </c>
      <c r="F138" s="61" t="s">
        <v>20</v>
      </c>
      <c r="G138" s="61" t="s">
        <v>20</v>
      </c>
      <c r="H138" s="62" t="s">
        <v>20</v>
      </c>
    </row>
    <row r="139" spans="1:9" s="58" customFormat="1" ht="30" customHeight="1">
      <c r="A139" s="120" t="s">
        <v>20</v>
      </c>
      <c r="B139" s="121" t="s">
        <v>218</v>
      </c>
      <c r="C139" s="122"/>
      <c r="D139" s="121" t="s">
        <v>219</v>
      </c>
      <c r="E139" s="121" t="s">
        <v>20</v>
      </c>
      <c r="F139" s="121" t="s">
        <v>20</v>
      </c>
      <c r="G139" s="121" t="s">
        <v>20</v>
      </c>
      <c r="H139" s="124" t="s">
        <v>20</v>
      </c>
    </row>
    <row r="140" spans="1:9" s="58" customFormat="1" ht="30" customHeight="1">
      <c r="A140" s="50">
        <f>A135+1</f>
        <v>38</v>
      </c>
      <c r="B140" s="10" t="s">
        <v>218</v>
      </c>
      <c r="C140" s="59" t="s">
        <v>220</v>
      </c>
      <c r="D140" s="47" t="s">
        <v>224</v>
      </c>
      <c r="E140" s="20" t="s">
        <v>24</v>
      </c>
      <c r="F140" s="11">
        <f>SUM(F141:F144)</f>
        <v>1</v>
      </c>
      <c r="G140" s="11"/>
      <c r="H140" s="40" t="str">
        <f>IF(ROUND(F140*G140,2)=0," ",ROUND(F140*G140,2))</f>
        <v xml:space="preserve"> </v>
      </c>
    </row>
    <row r="141" spans="1:9" s="58" customFormat="1" ht="30" hidden="1" customHeight="1">
      <c r="A141" s="50"/>
      <c r="B141" s="10"/>
      <c r="C141" s="59"/>
      <c r="D141" s="47" t="s">
        <v>225</v>
      </c>
      <c r="E141" s="20"/>
      <c r="F141" s="22">
        <v>1</v>
      </c>
      <c r="G141" s="10"/>
      <c r="H141" s="40"/>
    </row>
    <row r="142" spans="1:9" s="58" customFormat="1" ht="30" customHeight="1" thickBot="1">
      <c r="A142" s="66"/>
      <c r="B142" s="117"/>
      <c r="C142" s="118"/>
      <c r="D142" s="198" t="s">
        <v>221</v>
      </c>
      <c r="E142" s="198"/>
      <c r="F142" s="198"/>
      <c r="G142" s="198"/>
      <c r="H142" s="65" t="str">
        <f>IF(SUM(H140)=0," ",SUM(H140))</f>
        <v xml:space="preserve"> </v>
      </c>
    </row>
    <row r="143" spans="1:9" s="23" customFormat="1" ht="30" customHeight="1" thickBot="1">
      <c r="A143" s="188" t="s">
        <v>0</v>
      </c>
      <c r="B143" s="189"/>
      <c r="C143" s="189"/>
      <c r="D143" s="189"/>
      <c r="E143" s="189"/>
      <c r="F143" s="189"/>
      <c r="G143" s="189"/>
      <c r="H143" s="111" t="str">
        <f>IF(SUM(H131,H137,H142)=0," ",SUM(H131,H137,H142))</f>
        <v xml:space="preserve"> </v>
      </c>
    </row>
    <row r="144" spans="1:9" s="23" customFormat="1" ht="30" customHeight="1" thickBot="1">
      <c r="A144" s="186" t="s">
        <v>128</v>
      </c>
      <c r="B144" s="187"/>
      <c r="C144" s="187"/>
      <c r="D144" s="187"/>
      <c r="E144" s="187"/>
      <c r="F144" s="187"/>
      <c r="G144" s="187"/>
      <c r="H144" s="68" t="str">
        <f>IF(SUM(H125,H143,H13)=0," ",(SUM(H125,H143,H13)))</f>
        <v xml:space="preserve"> </v>
      </c>
    </row>
    <row r="145" spans="1:8" s="23" customFormat="1" ht="30" customHeight="1">
      <c r="A145" s="24"/>
      <c r="B145" s="24"/>
      <c r="C145" s="85"/>
      <c r="D145" s="25"/>
      <c r="F145" s="26"/>
      <c r="G145" s="27"/>
      <c r="H145" s="27"/>
    </row>
    <row r="146" spans="1:8" s="23" customFormat="1" ht="30" customHeight="1">
      <c r="A146" s="24"/>
      <c r="B146" s="24"/>
      <c r="C146" s="85"/>
      <c r="D146" s="25"/>
      <c r="F146" s="26"/>
      <c r="G146" s="27"/>
      <c r="H146" s="27"/>
    </row>
    <row r="147" spans="1:8" s="23" customFormat="1" ht="30" customHeight="1">
      <c r="A147" s="24"/>
      <c r="B147" s="24"/>
      <c r="C147" s="85"/>
      <c r="D147" s="25"/>
      <c r="F147" s="26"/>
      <c r="G147" s="27"/>
      <c r="H147" s="27"/>
    </row>
    <row r="148" spans="1:8" s="23" customFormat="1" ht="30" customHeight="1">
      <c r="A148" s="24"/>
      <c r="B148" s="24"/>
      <c r="C148" s="85"/>
      <c r="D148" s="25"/>
      <c r="F148" s="26"/>
      <c r="G148" s="27"/>
      <c r="H148" s="27"/>
    </row>
    <row r="149" spans="1:8" s="23" customFormat="1" ht="30" customHeight="1">
      <c r="A149" s="24"/>
      <c r="B149" s="24"/>
      <c r="C149" s="85"/>
      <c r="D149" s="25"/>
      <c r="F149" s="26"/>
      <c r="G149" s="27"/>
      <c r="H149" s="27"/>
    </row>
    <row r="150" spans="1:8" s="23" customFormat="1" ht="30" customHeight="1">
      <c r="A150" s="24"/>
      <c r="B150" s="24"/>
      <c r="C150" s="85"/>
      <c r="D150" s="25"/>
      <c r="F150" s="26"/>
      <c r="G150" s="27"/>
      <c r="H150" s="27"/>
    </row>
    <row r="151" spans="1:8" s="23" customFormat="1" ht="30" customHeight="1">
      <c r="A151" s="24"/>
      <c r="B151" s="24"/>
      <c r="C151" s="85"/>
      <c r="D151" s="25"/>
      <c r="F151" s="26"/>
      <c r="G151" s="27"/>
      <c r="H151" s="27"/>
    </row>
    <row r="152" spans="1:8" s="23" customFormat="1" ht="30" customHeight="1">
      <c r="A152" s="24"/>
      <c r="B152" s="24"/>
      <c r="C152" s="85"/>
      <c r="D152" s="25"/>
      <c r="F152" s="26"/>
      <c r="G152" s="27"/>
      <c r="H152" s="27"/>
    </row>
    <row r="153" spans="1:8" s="23" customFormat="1" ht="30" customHeight="1">
      <c r="A153" s="24"/>
      <c r="B153" s="24"/>
      <c r="C153" s="85"/>
      <c r="D153" s="25"/>
      <c r="F153" s="26"/>
      <c r="G153" s="27"/>
      <c r="H153" s="27"/>
    </row>
    <row r="154" spans="1:8" s="23" customFormat="1" ht="30" customHeight="1">
      <c r="A154" s="24"/>
      <c r="B154" s="24"/>
      <c r="C154" s="85"/>
      <c r="D154" s="25"/>
      <c r="F154" s="26"/>
      <c r="G154" s="27"/>
      <c r="H154" s="27"/>
    </row>
    <row r="155" spans="1:8" s="23" customFormat="1" ht="30" customHeight="1">
      <c r="A155" s="24"/>
      <c r="B155" s="24"/>
      <c r="C155" s="85"/>
      <c r="D155" s="25"/>
      <c r="F155" s="26"/>
      <c r="G155" s="27"/>
      <c r="H155" s="27"/>
    </row>
    <row r="156" spans="1:8" s="23" customFormat="1" ht="30" customHeight="1">
      <c r="A156" s="24"/>
      <c r="B156" s="24"/>
      <c r="C156" s="85"/>
      <c r="D156" s="25"/>
      <c r="F156" s="26"/>
      <c r="G156" s="27"/>
      <c r="H156" s="27"/>
    </row>
    <row r="157" spans="1:8" s="23" customFormat="1" ht="30" customHeight="1">
      <c r="A157" s="24"/>
      <c r="B157" s="24"/>
      <c r="C157" s="85"/>
      <c r="D157" s="25"/>
      <c r="F157" s="26"/>
      <c r="G157" s="27"/>
      <c r="H157" s="27"/>
    </row>
    <row r="158" spans="1:8" s="23" customFormat="1" ht="30" customHeight="1">
      <c r="A158" s="24"/>
      <c r="B158" s="24"/>
      <c r="C158" s="85"/>
      <c r="D158" s="25"/>
      <c r="F158" s="26"/>
      <c r="G158" s="27"/>
      <c r="H158" s="27"/>
    </row>
    <row r="159" spans="1:8" s="23" customFormat="1" ht="30" customHeight="1">
      <c r="A159" s="24"/>
      <c r="B159" s="24"/>
      <c r="C159" s="85"/>
      <c r="D159" s="25"/>
      <c r="F159" s="26"/>
      <c r="G159" s="27"/>
      <c r="H159" s="27"/>
    </row>
    <row r="160" spans="1:8" s="23" customFormat="1" ht="30" customHeight="1">
      <c r="A160" s="24"/>
      <c r="B160" s="24"/>
      <c r="C160" s="85"/>
      <c r="D160" s="25"/>
      <c r="F160" s="26"/>
      <c r="G160" s="27"/>
      <c r="H160" s="27"/>
    </row>
    <row r="161" spans="1:8" s="23" customFormat="1" ht="30" customHeight="1">
      <c r="A161" s="24"/>
      <c r="B161" s="24"/>
      <c r="C161" s="85"/>
      <c r="D161" s="25"/>
      <c r="F161" s="26"/>
      <c r="G161" s="27"/>
      <c r="H161" s="27"/>
    </row>
    <row r="162" spans="1:8" s="23" customFormat="1" ht="30" customHeight="1">
      <c r="A162" s="24"/>
      <c r="B162" s="24"/>
      <c r="C162" s="85"/>
      <c r="D162" s="25"/>
      <c r="F162" s="26"/>
      <c r="G162" s="27"/>
      <c r="H162" s="27"/>
    </row>
    <row r="163" spans="1:8" s="23" customFormat="1" ht="30" customHeight="1">
      <c r="A163" s="24"/>
      <c r="B163" s="24"/>
      <c r="C163" s="85"/>
      <c r="D163" s="25"/>
      <c r="F163" s="26"/>
      <c r="G163" s="27"/>
      <c r="H163" s="27"/>
    </row>
    <row r="164" spans="1:8" s="23" customFormat="1" ht="30" customHeight="1">
      <c r="A164" s="24"/>
      <c r="B164" s="24"/>
      <c r="C164" s="85"/>
      <c r="D164" s="25"/>
      <c r="F164" s="26"/>
      <c r="G164" s="27"/>
      <c r="H164" s="27"/>
    </row>
    <row r="165" spans="1:8" s="23" customFormat="1" ht="30" customHeight="1">
      <c r="A165" s="24"/>
      <c r="B165" s="24"/>
      <c r="C165" s="85"/>
      <c r="D165" s="25"/>
      <c r="F165" s="26"/>
      <c r="G165" s="27"/>
      <c r="H165" s="27"/>
    </row>
    <row r="166" spans="1:8" s="23" customFormat="1" ht="30" customHeight="1">
      <c r="A166" s="24"/>
      <c r="B166" s="24"/>
      <c r="C166" s="85"/>
      <c r="D166" s="25"/>
      <c r="F166" s="26"/>
      <c r="G166" s="27"/>
      <c r="H166" s="27"/>
    </row>
    <row r="167" spans="1:8" s="23" customFormat="1" ht="30" customHeight="1">
      <c r="A167" s="24"/>
      <c r="B167" s="24"/>
      <c r="C167" s="85"/>
      <c r="D167" s="25"/>
      <c r="F167" s="26"/>
      <c r="G167" s="27"/>
      <c r="H167" s="27"/>
    </row>
    <row r="168" spans="1:8" s="23" customFormat="1" ht="30" customHeight="1">
      <c r="A168" s="24"/>
      <c r="B168" s="24"/>
      <c r="C168" s="85"/>
      <c r="D168" s="25"/>
      <c r="F168" s="26"/>
      <c r="G168" s="27"/>
      <c r="H168" s="27"/>
    </row>
    <row r="169" spans="1:8" s="23" customFormat="1" ht="30" customHeight="1">
      <c r="A169" s="24"/>
      <c r="B169" s="24"/>
      <c r="C169" s="85"/>
      <c r="D169" s="25"/>
      <c r="F169" s="26"/>
      <c r="G169" s="27"/>
      <c r="H169" s="27"/>
    </row>
    <row r="170" spans="1:8" s="23" customFormat="1" ht="30" customHeight="1">
      <c r="A170" s="24"/>
      <c r="B170" s="24"/>
      <c r="C170" s="85"/>
      <c r="D170" s="25"/>
      <c r="F170" s="26"/>
      <c r="G170" s="27"/>
      <c r="H170" s="27"/>
    </row>
    <row r="171" spans="1:8" s="23" customFormat="1" ht="30" customHeight="1">
      <c r="A171" s="28"/>
      <c r="B171" s="28"/>
      <c r="C171" s="86"/>
      <c r="D171" s="29"/>
      <c r="E171" s="15"/>
      <c r="F171" s="30"/>
      <c r="G171" s="31"/>
      <c r="H171" s="31"/>
    </row>
    <row r="172" spans="1:8" s="23" customFormat="1" ht="30" customHeight="1">
      <c r="A172" s="28"/>
      <c r="B172" s="28"/>
      <c r="C172" s="86"/>
      <c r="D172" s="29"/>
      <c r="E172" s="15"/>
      <c r="F172" s="30"/>
      <c r="G172" s="31"/>
      <c r="H172" s="31"/>
    </row>
    <row r="173" spans="1:8" s="23" customFormat="1" ht="30" customHeight="1">
      <c r="A173" s="28"/>
      <c r="B173" s="28"/>
      <c r="C173" s="86"/>
      <c r="D173" s="29"/>
      <c r="E173" s="15"/>
      <c r="F173" s="30"/>
      <c r="G173" s="31"/>
      <c r="H173" s="31"/>
    </row>
  </sheetData>
  <mergeCells count="28">
    <mergeCell ref="A7:H7"/>
    <mergeCell ref="D13:G13"/>
    <mergeCell ref="D114:G114"/>
    <mergeCell ref="A126:H126"/>
    <mergeCell ref="D124:G124"/>
    <mergeCell ref="A14:H14"/>
    <mergeCell ref="D58:G58"/>
    <mergeCell ref="A144:G144"/>
    <mergeCell ref="A143:G143"/>
    <mergeCell ref="A125:G125"/>
    <mergeCell ref="D131:G131"/>
    <mergeCell ref="D34:G34"/>
    <mergeCell ref="D46:G46"/>
    <mergeCell ref="D91:G91"/>
    <mergeCell ref="D80:G80"/>
    <mergeCell ref="D109:G109"/>
    <mergeCell ref="D137:G137"/>
    <mergeCell ref="D142:G142"/>
    <mergeCell ref="A1:H1"/>
    <mergeCell ref="A2:H2"/>
    <mergeCell ref="A3:H3"/>
    <mergeCell ref="A5:A6"/>
    <mergeCell ref="B5:B6"/>
    <mergeCell ref="D5:D6"/>
    <mergeCell ref="G5:G6"/>
    <mergeCell ref="H5:H6"/>
    <mergeCell ref="C5:C6"/>
    <mergeCell ref="E5:F5"/>
  </mergeCells>
  <phoneticPr fontId="0" type="noConversion"/>
  <pageMargins left="0.78740157480314965" right="0.19685039370078741" top="0.39370078740157483" bottom="0.39370078740157483" header="0.39370078740157483" footer="0.51181102362204722"/>
  <pageSetup paperSize="9" firstPageNumber="4" orientation="portrait" useFirstPageNumber="1" horizontalDpi="4294967294" verticalDpi="300" copies="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1</vt:i4>
      </vt:variant>
    </vt:vector>
  </HeadingPairs>
  <TitlesOfParts>
    <vt:vector size="5" baseType="lpstr">
      <vt:lpstr>OKŁADKA</vt:lpstr>
      <vt:lpstr>ZESTAWIENIE</vt:lpstr>
      <vt:lpstr>TABELA ZESTAWIENIOWA</vt:lpstr>
      <vt:lpstr>STABILIZACJA</vt:lpstr>
      <vt:lpstr>STABILIZACJA!Tytuły_wydruku</vt:lpstr>
    </vt:vector>
  </TitlesOfParts>
  <Company>Użytek własny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Rafał</dc:creator>
  <cp:lastModifiedBy>dell</cp:lastModifiedBy>
  <cp:lastPrinted>2019-11-25T21:35:24Z</cp:lastPrinted>
  <dcterms:created xsi:type="dcterms:W3CDTF">2004-10-02T15:15:25Z</dcterms:created>
  <dcterms:modified xsi:type="dcterms:W3CDTF">2019-12-03T12:46:11Z</dcterms:modified>
</cp:coreProperties>
</file>