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.OSTRZYWILK\2024\WPF 2024\ZM08\"/>
    </mc:Choice>
  </mc:AlternateContent>
  <bookViews>
    <workbookView showHorizontalScroll="0" showVerticalScroll="0" showSheetTabs="0" xWindow="0" yWindow="0" windowWidth="23016" windowHeight="8628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Arkusz1!$A$1:$AB$48</definedName>
  </definedNames>
  <calcPr calcId="152511"/>
</workbook>
</file>

<file path=xl/calcChain.xml><?xml version="1.0" encoding="utf-8"?>
<calcChain xmlns="http://schemas.openxmlformats.org/spreadsheetml/2006/main">
  <c r="AB36" i="1" l="1"/>
  <c r="AA36" i="1"/>
  <c r="Z36" i="1"/>
  <c r="Y36" i="1"/>
  <c r="X36" i="1"/>
  <c r="W36" i="1"/>
  <c r="V36" i="1"/>
  <c r="U36" i="1"/>
  <c r="T36" i="1"/>
  <c r="M36" i="1"/>
  <c r="L36" i="1"/>
  <c r="K36" i="1"/>
  <c r="J36" i="1"/>
  <c r="I36" i="1"/>
  <c r="H36" i="1"/>
  <c r="G36" i="1"/>
  <c r="F36" i="1"/>
  <c r="J26" i="1" l="1"/>
  <c r="G26" i="1"/>
  <c r="U14" i="1" l="1"/>
  <c r="V14" i="1"/>
  <c r="W14" i="1"/>
  <c r="X14" i="1"/>
  <c r="Y14" i="1"/>
  <c r="Z14" i="1"/>
  <c r="AA14" i="1"/>
  <c r="H14" i="1"/>
  <c r="I14" i="1"/>
  <c r="J14" i="1"/>
  <c r="K14" i="1"/>
  <c r="L14" i="1"/>
  <c r="F14" i="1"/>
  <c r="T18" i="1"/>
  <c r="M18" i="1"/>
  <c r="AB18" i="1" s="1"/>
  <c r="F38" i="1" l="1"/>
  <c r="G38" i="1"/>
  <c r="T47" i="1" l="1"/>
  <c r="M47" i="1"/>
  <c r="AB47" i="1" s="1"/>
  <c r="T46" i="1" l="1"/>
  <c r="M46" i="1"/>
  <c r="AB46" i="1" s="1"/>
  <c r="T45" i="1"/>
  <c r="M45" i="1"/>
  <c r="AB45" i="1" s="1"/>
  <c r="T44" i="1"/>
  <c r="M44" i="1"/>
  <c r="AB44" i="1" s="1"/>
  <c r="H38" i="1" l="1"/>
  <c r="G15" i="1"/>
  <c r="G14" i="1" s="1"/>
  <c r="M38" i="1" l="1"/>
  <c r="M17" i="1"/>
  <c r="AB17" i="1" s="1"/>
  <c r="T17" i="1"/>
  <c r="U19" i="1" l="1"/>
  <c r="V19" i="1"/>
  <c r="W19" i="1"/>
  <c r="X19" i="1"/>
  <c r="Y19" i="1"/>
  <c r="Z19" i="1"/>
  <c r="Z13" i="1" s="1"/>
  <c r="AA19" i="1"/>
  <c r="G19" i="1"/>
  <c r="H19" i="1"/>
  <c r="I19" i="1"/>
  <c r="J19" i="1"/>
  <c r="K19" i="1"/>
  <c r="L19" i="1"/>
  <c r="F19" i="1"/>
  <c r="F12" i="1" s="1"/>
  <c r="AA26" i="1"/>
  <c r="Z26" i="1"/>
  <c r="Z22" i="1"/>
  <c r="Z21" i="1" s="1"/>
  <c r="T43" i="1"/>
  <c r="M43" i="1"/>
  <c r="AB43" i="1" s="1"/>
  <c r="U26" i="1"/>
  <c r="V26" i="1"/>
  <c r="W26" i="1"/>
  <c r="X26" i="1"/>
  <c r="Y26" i="1"/>
  <c r="K26" i="1"/>
  <c r="L26" i="1"/>
  <c r="T34" i="1"/>
  <c r="M34" i="1"/>
  <c r="AB34" i="1" s="1"/>
  <c r="Z12" i="1" l="1"/>
  <c r="Z25" i="1"/>
  <c r="AA25" i="1"/>
  <c r="AA11" i="1"/>
  <c r="AA10" i="1" s="1"/>
  <c r="Z11" i="1"/>
  <c r="M32" i="1"/>
  <c r="M31" i="1"/>
  <c r="AB31" i="1"/>
  <c r="AB30" i="1"/>
  <c r="M30" i="1"/>
  <c r="Z10" i="1" l="1"/>
  <c r="T42" i="1"/>
  <c r="M42" i="1"/>
  <c r="AB42" i="1" l="1"/>
  <c r="T32" i="1"/>
  <c r="AB32" i="1"/>
  <c r="T16" i="1"/>
  <c r="M16" i="1"/>
  <c r="AB16" i="1" s="1"/>
  <c r="T20" i="1"/>
  <c r="T19" i="1" s="1"/>
  <c r="M20" i="1"/>
  <c r="AB20" i="1" l="1"/>
  <c r="AB19" i="1" s="1"/>
  <c r="M19" i="1"/>
  <c r="T41" i="1"/>
  <c r="M41" i="1"/>
  <c r="AB41" i="1" s="1"/>
  <c r="T40" i="1"/>
  <c r="M40" i="1"/>
  <c r="AB40" i="1" s="1"/>
  <c r="I28" i="1"/>
  <c r="I26" i="1" s="1"/>
  <c r="H28" i="1"/>
  <c r="H26" i="1" s="1"/>
  <c r="F28" i="1"/>
  <c r="T39" i="1" l="1"/>
  <c r="M39" i="1"/>
  <c r="AB39" i="1" l="1"/>
  <c r="M29" i="1"/>
  <c r="F29" i="1"/>
  <c r="M28" i="1"/>
  <c r="M27" i="1"/>
  <c r="F27" i="1"/>
  <c r="F26" i="1" s="1"/>
  <c r="T38" i="1" l="1"/>
  <c r="AB38" i="1" l="1"/>
  <c r="T37" i="1"/>
  <c r="M37" i="1"/>
  <c r="AB37" i="1" l="1"/>
  <c r="AB12" i="1" l="1"/>
  <c r="AB15" i="1"/>
  <c r="AB14" i="1" s="1"/>
  <c r="M15" i="1"/>
  <c r="M14" i="1" s="1"/>
  <c r="AB13" i="1" l="1"/>
  <c r="AB33" i="1"/>
  <c r="M33" i="1"/>
  <c r="M26" i="1" s="1"/>
  <c r="T33" i="1"/>
  <c r="F25" i="1" l="1"/>
  <c r="N19" i="1" l="1"/>
  <c r="AB29" i="1" l="1"/>
  <c r="T29" i="1"/>
  <c r="L13" i="1" l="1"/>
  <c r="N36" i="1" l="1"/>
  <c r="T15" i="1" l="1"/>
  <c r="T14" i="1" s="1"/>
  <c r="H13" i="1" l="1"/>
  <c r="J13" i="1"/>
  <c r="K13" i="1"/>
  <c r="I13" i="1" l="1"/>
  <c r="I12" i="1"/>
  <c r="I11" i="1" l="1"/>
  <c r="J11" i="1"/>
  <c r="K11" i="1"/>
  <c r="K25" i="1" l="1"/>
  <c r="K10" i="1"/>
  <c r="T28" i="1" l="1"/>
  <c r="AB27" i="1"/>
  <c r="L25" i="1" l="1"/>
  <c r="L11" i="1"/>
  <c r="L10" i="1" s="1"/>
  <c r="T27" i="1"/>
  <c r="T26" i="1" s="1"/>
  <c r="M22" i="1" l="1"/>
  <c r="AB28" i="1"/>
  <c r="AB26" i="1" s="1"/>
  <c r="X25" i="1"/>
  <c r="W25" i="1"/>
  <c r="U25" i="1"/>
  <c r="Y25" i="1"/>
  <c r="AB22" i="1"/>
  <c r="X22" i="1"/>
  <c r="W22" i="1"/>
  <c r="V22" i="1"/>
  <c r="U22" i="1"/>
  <c r="T22" i="1"/>
  <c r="AB25" i="1" l="1"/>
  <c r="M11" i="1"/>
  <c r="T21" i="1"/>
  <c r="T12" i="1" s="1"/>
  <c r="M21" i="1"/>
  <c r="M12" i="1" s="1"/>
  <c r="X21" i="1"/>
  <c r="X13" i="1" s="1"/>
  <c r="W21" i="1"/>
  <c r="W13" i="1" s="1"/>
  <c r="V21" i="1"/>
  <c r="V13" i="1" s="1"/>
  <c r="U21" i="1"/>
  <c r="U12" i="1" s="1"/>
  <c r="AB21" i="1"/>
  <c r="V25" i="1"/>
  <c r="X11" i="1"/>
  <c r="W11" i="1"/>
  <c r="Y11" i="1"/>
  <c r="Y10" i="1" s="1"/>
  <c r="V11" i="1"/>
  <c r="U11" i="1"/>
  <c r="U13" i="1" l="1"/>
  <c r="V12" i="1"/>
  <c r="V10" i="1" s="1"/>
  <c r="W12" i="1"/>
  <c r="W10" i="1" s="1"/>
  <c r="T13" i="1"/>
  <c r="X12" i="1"/>
  <c r="X10" i="1" s="1"/>
  <c r="M25" i="1"/>
  <c r="T25" i="1"/>
  <c r="U10" i="1"/>
  <c r="AB11" i="1"/>
  <c r="AB10" i="1" s="1"/>
  <c r="T11" i="1" l="1"/>
  <c r="T10" i="1" s="1"/>
  <c r="I10" i="1"/>
  <c r="J25" i="1"/>
  <c r="J10" i="1" l="1"/>
  <c r="I25" i="1"/>
  <c r="H25" i="1" l="1"/>
  <c r="G22" i="1"/>
  <c r="G11" i="1" s="1"/>
  <c r="H22" i="1"/>
  <c r="H11" i="1" s="1"/>
  <c r="F22" i="1"/>
  <c r="F11" i="1" s="1"/>
  <c r="H12" i="1" l="1"/>
  <c r="H10" i="1" s="1"/>
  <c r="G25" i="1"/>
  <c r="G21" i="1"/>
  <c r="F21" i="1"/>
  <c r="F10" i="1" l="1"/>
  <c r="F13" i="1"/>
  <c r="G13" i="1"/>
  <c r="G12" i="1"/>
  <c r="G10" i="1" s="1"/>
  <c r="M10" i="1"/>
  <c r="M13" i="1"/>
</calcChain>
</file>

<file path=xl/sharedStrings.xml><?xml version="1.0" encoding="utf-8"?>
<sst xmlns="http://schemas.openxmlformats.org/spreadsheetml/2006/main" count="230" uniqueCount="94">
  <si>
    <t>Lp</t>
  </si>
  <si>
    <t>1.</t>
  </si>
  <si>
    <t>1.a</t>
  </si>
  <si>
    <t>1.b</t>
  </si>
  <si>
    <t>1.1.</t>
  </si>
  <si>
    <t>1.1.1.</t>
  </si>
  <si>
    <t>Nazwa i cel</t>
  </si>
  <si>
    <t>Jednostka odpowiedzialna lub koordynująca program (przedsięwzięcie)</t>
  </si>
  <si>
    <t>od</t>
  </si>
  <si>
    <t>do</t>
  </si>
  <si>
    <t>Łączne nakłady finansowe</t>
  </si>
  <si>
    <t>Limit wydatków w poszczególnych latach (wszystkie lata)</t>
  </si>
  <si>
    <t>Limit zobowiązań</t>
  </si>
  <si>
    <t>-wydatki majątkowe</t>
  </si>
  <si>
    <t>- wydatki bieżące</t>
  </si>
  <si>
    <t>1.1.2</t>
  </si>
  <si>
    <t>1.2</t>
  </si>
  <si>
    <t>Wydatki na programy, projekty lub zadania związane z umowami partnerstwa publiczno-prywatnego, z tego:</t>
  </si>
  <si>
    <t>1.2.1.</t>
  </si>
  <si>
    <t>1.2.1.1</t>
  </si>
  <si>
    <t>1.1.2.</t>
  </si>
  <si>
    <t>1.3</t>
  </si>
  <si>
    <t>1.3.1.</t>
  </si>
  <si>
    <t>1.3.1.1</t>
  </si>
  <si>
    <t>1.3.1.2</t>
  </si>
  <si>
    <t>1.3.1.3</t>
  </si>
  <si>
    <t>1.3.2.</t>
  </si>
  <si>
    <t xml:space="preserve">Okres realizacji programu </t>
  </si>
  <si>
    <t>WYKAZ PRZEDSIĘWZIĘĆ WIELOLETNICH</t>
  </si>
  <si>
    <t>Powiatowe Centrum Pomocy Rodzinie w Chrzanowie</t>
  </si>
  <si>
    <t>Starostwo Powiatowe w Chrzanowie</t>
  </si>
  <si>
    <t>Wydatki na programy, projekty lub zadania pozostałe (inne niż wymienione w pkt 1.1 i 1.2) z tego:</t>
  </si>
  <si>
    <t>Załącznik Nr 2</t>
  </si>
  <si>
    <t>Rady Powiatu Chrzanowskiego</t>
  </si>
  <si>
    <t>-wydatki bieżące</t>
  </si>
  <si>
    <t>Wydatki na programy, projekty lub zadania związane z programami realizowanymi z udziałem środków, o których mowa w art.. 5 ust. 1 pkt 2i3 ustawy z dnia 27 sierpnia 2009 r. o finansach publicznych ( Dz. U. Nr 157. poz 1240, z późn.zm.) z tego</t>
  </si>
  <si>
    <t>Wydatki na przedsięwzięcia - ogółem (1.1+1.2+1.3) z tego:</t>
  </si>
  <si>
    <t>1.3.1.4</t>
  </si>
  <si>
    <t>Finansowanie pobytu dzieci z terenu Powiatu Chrzanowskiego w rodzinach zastępczych poza Powiatem - Zabezpieczenie warunków socjalno-bytowych dzieciom pozbawionym opieki rodziców biologicznych</t>
  </si>
  <si>
    <t>Zawodowa Rodzina Zastępcza-Zabezpieczenie warunków socjalno-bytowych dzieciom pozbawionym opieki rodziców biologicznych</t>
  </si>
  <si>
    <t>1.3.1.5</t>
  </si>
  <si>
    <t>1.3.1.7</t>
  </si>
  <si>
    <t>1.1.1.1</t>
  </si>
  <si>
    <t>Finansowanie działalności pogotowia rodzinnego - Zabezpieczenie warunków socjalno-bytowych dzieciom pozbawionym opieki rodziców biologicznych</t>
  </si>
  <si>
    <t>ZS Techniczych "FABLOK"w Chrzanowie</t>
  </si>
  <si>
    <t xml:space="preserve">Projekt zintegrowany LIFE EKOMALOPOLSKA - "Wdrażanie Regionalnego Planu Działań dla Klimatu i Energii"  </t>
  </si>
  <si>
    <t>Powiatowy Zarząd Dróg w Chrzanowie</t>
  </si>
  <si>
    <t>Finansowanie rodzinnych domów dziecka - Zabezpieczenie warunków socjalno-bytowych dzieciom pozbawionym opieki rodziców biologicznych</t>
  </si>
  <si>
    <t>1.3.1.6</t>
  </si>
  <si>
    <t>do Uchwały Nr …………………………</t>
  </si>
  <si>
    <t>Specjalny Ośrodek Szkolno-Wychowawczy w Chrzanowie</t>
  </si>
  <si>
    <t>Program kompleksowego wsparcia rodzin "Za Życiem" - Realizacja programu "Za Życiem"</t>
  </si>
  <si>
    <t>z dnia ………………………..</t>
  </si>
  <si>
    <t>1.3.2.1</t>
  </si>
  <si>
    <t xml:space="preserve"> "Poprawa edukacji zawodowej w PCE w Chrzanowie i ZS w Libiążu poprzez rozwój CKZ i oferty kształcenia zawodowego" - Trwałość projektu </t>
  </si>
  <si>
    <t>Finansowanie pobytu dzieci z terenu Powiatu Chrzanowskiego w placówkach opiekuńczo-wychowawczych poza Powiatem - Zabezpieczenie warunków socjalno-bytowych dzieciom pozbawionym opieki rodziców biologicznych</t>
  </si>
  <si>
    <t>1.3.2.2</t>
  </si>
  <si>
    <t>1.3.2.3</t>
  </si>
  <si>
    <t>1.3.2.4</t>
  </si>
  <si>
    <t>1.3.2.5</t>
  </si>
  <si>
    <t xml:space="preserve">Dostępna przestrzeń publiczna w Powiecie Chrzanowskim - dostosowanie budynków Starostwa Powiatowego w Chrzanowie do potrzeb osób niepełnosprawnych </t>
  </si>
  <si>
    <t>1.3.2.6</t>
  </si>
  <si>
    <t>Modernizacja Pałacu Starzeńskich w Płazie - tj. budynku A Powiatowego Domu Pomocy Społecznej w Płazie</t>
  </si>
  <si>
    <t>Wkład własny Powiatu Chrzanowskiego do projektu "Cyberbezpieczny samorząd"</t>
  </si>
  <si>
    <t>1.1.2.1.</t>
  </si>
  <si>
    <t>1.1.1.2</t>
  </si>
  <si>
    <t>Rozwój infrastruktury sportowej w Powiecie Chrzanowskim: 1.Budowa boiska wielofunkcyjnego o nawierzchni poliuretanowej w tym boiska do piłki nożnej, siatkówki, koszykówki, streetball'a oraz wykonanie placu do gry w bule przy Zespole Szkół Techniczno-Usługowych w Trzebini 2.Dostawa i montaż stolarki okiennej na Hali Sportowej przy Zespole Szkół Techniczno-Usługowych w Trzebini, ul. Gwarków 3, 3. Budowa boiska do padla przy ul. Kardynała Wyszyńskiego 19 w Chrzanowie</t>
  </si>
  <si>
    <t>Rozwój infrastruktury edukacyjnej w Powiecie Chrzanowskim: 1. Modernizacja budynku Zespołu Szkół Ekonomiczno-Chemicznych w Trzebini, 2. Modernizacja kanalizacji w budynku Zespołu Szkół Technicznych "FABLOK" w Chrzanowie przy ul. Fabrycznej 27, 3. Modernizacja instalacji wody bytowej i hydrantowej, kanalizacyjnej w budynku I LO w Chrzanowie przy ul. Piłsudskiego 14 w Chrzanowie, 4. Modernizacja Auli w budynku Zespołu Szkół w Libiążu ul. Górnicza 3</t>
  </si>
  <si>
    <t>Przebudowa części dróg powiatowych na obszarze Powiatu Chrzanowskiego</t>
  </si>
  <si>
    <t>Rozbudowa drogi powiatowej 1001K na odcinku I-w km od 0+065,00 do km 1+065,00, na odcinku II - w km od 1+065,00 km 2+100,00 w miejscowości Gromiec, Powiat Chrzanowski</t>
  </si>
  <si>
    <t>1.3.1.8</t>
  </si>
  <si>
    <t>1.3.2.7</t>
  </si>
  <si>
    <t>1.1.1.3</t>
  </si>
  <si>
    <t>Program Fundusze Europejskie dla Małopolski 2021-2027, Działanie FEMP.01.07. Cyfrowe rozwiązania dla geodezji - wkład własny</t>
  </si>
  <si>
    <t>Zwiększenie bezpieczeństwa informacji w Powiecie Chrzanowskim w ramach projektu "Cyberbezpieczny samorząd"</t>
  </si>
  <si>
    <t>Przebudowa i rozbudowa dróg powiatowych w gminach: Chrzanów i Trzebinia, budowa skrzyżowań i nowego odcinka drogi w kierunku Orlen Południe- Polski Ład</t>
  </si>
  <si>
    <t>Przebudowa i rozbudowa dróg powiatowych w gminach: Chrzanów i Trzebinia, budowa skrzyżowań i nowego odcinka drogi w kierunku Orlen Południe</t>
  </si>
  <si>
    <t>1.3.2.8</t>
  </si>
  <si>
    <t>1.3.2.9</t>
  </si>
  <si>
    <t>1.3.2.10</t>
  </si>
  <si>
    <t>Pełnienie funkcji inspektora nadzoru w zakresie wykonania instalacji sanitarnych na zadaniu pn.:  „Rozwój infrastruktury sportowej w Powiecie Chrzanowskim: Budowa boiska wielofunkcyjnego o nawierzchni poliuretanowej w tym boiska do piłki nożnej, siatkówki, koszykówki, streetball’a oraz wykonanie placu do gry w bule przy Zespole Szkół Techniczno-Usługowych 
w Trzebini”</t>
  </si>
  <si>
    <t>Pełnienie funkcji inspektora nadzoru w zakresie wykonania instalacji sanitarnych na zadaniu pn.:  „Rozwój infrastruktury edukacyjnej w Powiecie Chrzanowskim: Modernizacja Auli w budynku Zespołu Szkół w Libiążu, ul. Górniczej 3”</t>
  </si>
  <si>
    <t>Pełnienie funkcji inspektora nadzoru branży elektrycznej na zadaniu pn.:  „Rozwój infrastruktury edukacyjnej w Powiecie Chrzanowskim: Modernizacja Auli w budynku Zespołu Szkół w Libiążu, ul. Górniczej 3”</t>
  </si>
  <si>
    <t>1.3.2.11</t>
  </si>
  <si>
    <t>Pełnienie nadzoru inwestorskiego dla zadania "Modernizacja Pałacu Starzeńskich w Płazie - tj. budynku A Powiatowego Domu Pomocy Społecznej w Płazie"</t>
  </si>
  <si>
    <t>1.1.1.4</t>
  </si>
  <si>
    <t>Erasmus+ Akredytacja nr2023-1PL01KA120 SCH 000190596- mobilność uczniów i kadry w edukacji szkolnej</t>
  </si>
  <si>
    <t>Zespół Szkół w Libiążu</t>
  </si>
  <si>
    <t xml:space="preserve">Przebudowa części dróg powiatowych na obszarze Powiatu Chrzanowskiego </t>
  </si>
  <si>
    <t>1.3.2.12</t>
  </si>
  <si>
    <t>1.3.1.9</t>
  </si>
  <si>
    <t>Zimowe utrzymanie dróg powiatowych w latach 2025-2027</t>
  </si>
  <si>
    <t>Pełnienie nadzoru inwestorskiego dla zadania Modernizacja Auli w budynku Zespołu Szkół w Libiążu, ul. Górnicza 3</t>
  </si>
  <si>
    <t>AUTOPOPRAWKA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</si>
</sst>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z_ł_-;\-* #,##0\ _z_ł_-;_-* &quot;-&quot;\ _z_ł_-;_-@_-"/>
    <numFmt numFmtId="43" formatCode="_-* #,##0.00\ _z_ł_-;\-* #,##0.00\ _z_ł_-;_-* &quot;-&quot;??\ _z_ł_-;_-@_-"/>
    <numFmt numFmtId="164" formatCode="#,##0.00_ ;\-#,##0.00\ "/>
  </numFmts>
  <fonts count="8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41" fontId="4" fillId="0" borderId="1" xfId="0" applyNumberFormat="1" applyFont="1" applyBorder="1" applyAlignment="1">
      <alignment horizontal="center" vertical="center"/>
    </xf>
    <xf numFmtId="41" fontId="4" fillId="0" borderId="1" xfId="0" applyNumberFormat="1" applyFont="1" applyBorder="1"/>
    <xf numFmtId="49" fontId="4" fillId="0" borderId="1" xfId="0" applyNumberFormat="1" applyFont="1" applyBorder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43" fontId="2" fillId="0" borderId="1" xfId="0" applyNumberFormat="1" applyFont="1" applyBorder="1" applyAlignment="1">
      <alignment horizontal="center" vertical="center"/>
    </xf>
    <xf numFmtId="43" fontId="4" fillId="0" borderId="1" xfId="0" applyNumberFormat="1" applyFont="1" applyBorder="1"/>
    <xf numFmtId="43" fontId="4" fillId="0" borderId="1" xfId="0" applyNumberFormat="1" applyFont="1" applyBorder="1" applyAlignment="1">
      <alignment horizontal="center" vertical="center" wrapText="1"/>
    </xf>
    <xf numFmtId="43" fontId="2" fillId="0" borderId="1" xfId="0" applyNumberFormat="1" applyFont="1" applyBorder="1"/>
    <xf numFmtId="43" fontId="4" fillId="0" borderId="1" xfId="0" applyNumberFormat="1" applyFont="1" applyBorder="1" applyAlignment="1">
      <alignment horizontal="center" vertical="center"/>
    </xf>
    <xf numFmtId="43" fontId="0" fillId="0" borderId="0" xfId="0" applyNumberFormat="1"/>
    <xf numFmtId="43" fontId="3" fillId="0" borderId="0" xfId="0" applyNumberFormat="1" applyFont="1"/>
    <xf numFmtId="49" fontId="4" fillId="0" borderId="1" xfId="0" applyNumberFormat="1" applyFont="1" applyBorder="1" applyAlignment="1">
      <alignment wrapText="1"/>
    </xf>
    <xf numFmtId="0" fontId="0" fillId="0" borderId="0" xfId="0" applyFont="1"/>
    <xf numFmtId="43" fontId="1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3" fontId="4" fillId="0" borderId="8" xfId="0" applyNumberFormat="1" applyFont="1" applyFill="1" applyBorder="1" applyAlignment="1">
      <alignment horizontal="center" vertical="center" wrapText="1"/>
    </xf>
    <xf numFmtId="43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7" xfId="0" applyFont="1" applyBorder="1" applyAlignment="1">
      <alignment wrapText="1"/>
    </xf>
    <xf numFmtId="43" fontId="4" fillId="0" borderId="9" xfId="0" applyNumberFormat="1" applyFont="1" applyBorder="1"/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3" fontId="6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43" fontId="4" fillId="0" borderId="1" xfId="0" applyNumberFormat="1" applyFont="1" applyFill="1" applyBorder="1" applyAlignment="1">
      <alignment vertical="center"/>
    </xf>
    <xf numFmtId="43" fontId="6" fillId="0" borderId="7" xfId="0" applyNumberFormat="1" applyFont="1" applyBorder="1" applyAlignment="1">
      <alignment horizontal="center" vertical="center"/>
    </xf>
    <xf numFmtId="43" fontId="4" fillId="0" borderId="3" xfId="0" applyNumberFormat="1" applyFont="1" applyBorder="1"/>
    <xf numFmtId="43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3" fontId="0" fillId="0" borderId="0" xfId="0" applyNumberFormat="1" applyFont="1"/>
    <xf numFmtId="0" fontId="0" fillId="0" borderId="9" xfId="0" applyFont="1" applyBorder="1"/>
    <xf numFmtId="41" fontId="4" fillId="0" borderId="3" xfId="0" applyNumberFormat="1" applyFont="1" applyBorder="1"/>
    <xf numFmtId="41" fontId="4" fillId="0" borderId="3" xfId="0" applyNumberFormat="1" applyFont="1" applyBorder="1" applyAlignment="1">
      <alignment horizontal="center" vertical="center"/>
    </xf>
    <xf numFmtId="43" fontId="4" fillId="0" borderId="3" xfId="0" applyNumberFormat="1" applyFont="1" applyBorder="1" applyAlignment="1">
      <alignment horizontal="center" vertical="center"/>
    </xf>
    <xf numFmtId="41" fontId="0" fillId="0" borderId="1" xfId="0" applyNumberFormat="1" applyFont="1" applyFill="1" applyBorder="1" applyAlignment="1">
      <alignment vertical="center"/>
    </xf>
    <xf numFmtId="0" fontId="0" fillId="0" borderId="0" xfId="0" applyFont="1" applyFill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43" fontId="0" fillId="0" borderId="1" xfId="0" applyNumberFormat="1" applyBorder="1"/>
    <xf numFmtId="0" fontId="0" fillId="0" borderId="1" xfId="0" applyBorder="1"/>
    <xf numFmtId="164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left"/>
    </xf>
    <xf numFmtId="49" fontId="4" fillId="0" borderId="7" xfId="0" applyNumberFormat="1" applyFont="1" applyBorder="1" applyAlignment="1">
      <alignment horizontal="left"/>
    </xf>
    <xf numFmtId="49" fontId="4" fillId="0" borderId="8" xfId="0" applyNumberFormat="1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43" fontId="4" fillId="0" borderId="1" xfId="0" applyNumberFormat="1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43" fontId="4" fillId="0" borderId="2" xfId="0" applyNumberFormat="1" applyFont="1" applyBorder="1" applyAlignment="1">
      <alignment horizontal="center" vertical="center" wrapText="1"/>
    </xf>
    <xf numFmtId="43" fontId="4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6" xfId="0" applyFont="1" applyBorder="1" applyAlignment="1">
      <alignment horizontal="left" wrapText="1"/>
    </xf>
    <xf numFmtId="0" fontId="4" fillId="0" borderId="7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2" xfId="0" applyFont="1" applyBorder="1" applyAlignment="1">
      <alignment horizontal="left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8"/>
  <sheetViews>
    <sheetView tabSelected="1" view="pageBreakPreview" topLeftCell="A25" zoomScaleNormal="100" zoomScaleSheetLayoutView="100" workbookViewId="0">
      <selection activeCell="C2" sqref="C2"/>
    </sheetView>
  </sheetViews>
  <sheetFormatPr defaultRowHeight="14.4" x14ac:dyDescent="0.3"/>
  <cols>
    <col min="1" max="1" width="5.88671875" style="1" customWidth="1"/>
    <col min="2" max="2" width="22.33203125" customWidth="1"/>
    <col min="3" max="3" width="15.6640625" customWidth="1"/>
    <col min="4" max="4" width="5.109375" customWidth="1"/>
    <col min="5" max="5" width="6.44140625" customWidth="1"/>
    <col min="6" max="6" width="13.109375" customWidth="1"/>
    <col min="7" max="7" width="12.88671875" style="15" customWidth="1"/>
    <col min="8" max="9" width="13" customWidth="1"/>
    <col min="10" max="10" width="21.33203125" customWidth="1"/>
    <col min="11" max="11" width="15.6640625" customWidth="1"/>
    <col min="12" max="12" width="11.6640625" customWidth="1"/>
    <col min="13" max="13" width="13.109375" customWidth="1"/>
    <col min="14" max="14" width="0.6640625" customWidth="1"/>
    <col min="15" max="15" width="5.88671875" customWidth="1"/>
    <col min="16" max="16" width="24.5546875" customWidth="1"/>
    <col min="17" max="17" width="15.6640625" customWidth="1"/>
    <col min="18" max="18" width="5.109375" customWidth="1"/>
    <col min="19" max="19" width="4.5546875" customWidth="1"/>
    <col min="20" max="20" width="15.44140625" customWidth="1"/>
    <col min="21" max="21" width="11.5546875" customWidth="1"/>
    <col min="22" max="22" width="11.6640625" customWidth="1"/>
    <col min="23" max="23" width="12" customWidth="1"/>
    <col min="24" max="24" width="11.5546875" customWidth="1"/>
    <col min="25" max="25" width="12.33203125" customWidth="1"/>
    <col min="26" max="26" width="11.5546875" customWidth="1"/>
    <col min="27" max="27" width="12.33203125" customWidth="1"/>
    <col min="28" max="28" width="14" style="15" customWidth="1"/>
    <col min="29" max="29" width="8.44140625" customWidth="1"/>
  </cols>
  <sheetData>
    <row r="1" spans="1:47" ht="18" x14ac:dyDescent="0.35">
      <c r="B1" s="75"/>
      <c r="C1" s="75"/>
      <c r="D1" s="75"/>
      <c r="E1" s="75"/>
      <c r="F1" s="75"/>
      <c r="I1" t="s">
        <v>32</v>
      </c>
    </row>
    <row r="2" spans="1:47" x14ac:dyDescent="0.3">
      <c r="B2" s="8" t="s">
        <v>93</v>
      </c>
      <c r="I2" t="s">
        <v>49</v>
      </c>
    </row>
    <row r="3" spans="1:47" x14ac:dyDescent="0.3">
      <c r="B3" s="38"/>
      <c r="I3" t="s">
        <v>33</v>
      </c>
    </row>
    <row r="4" spans="1:47" x14ac:dyDescent="0.3">
      <c r="I4" t="s">
        <v>52</v>
      </c>
    </row>
    <row r="5" spans="1:47" x14ac:dyDescent="0.3">
      <c r="C5" s="76" t="s">
        <v>28</v>
      </c>
      <c r="D5" s="76"/>
      <c r="E5" s="76"/>
      <c r="F5" s="76"/>
      <c r="G5" s="76"/>
      <c r="H5" s="76"/>
      <c r="I5" s="9"/>
      <c r="J5" s="37"/>
      <c r="K5" s="37"/>
      <c r="M5" s="37"/>
      <c r="P5" s="15"/>
    </row>
    <row r="6" spans="1:47" ht="9" customHeight="1" x14ac:dyDescent="0.3"/>
    <row r="7" spans="1:47" ht="37.5" customHeight="1" x14ac:dyDescent="0.3">
      <c r="A7" s="70" t="s">
        <v>0</v>
      </c>
      <c r="B7" s="67" t="s">
        <v>6</v>
      </c>
      <c r="C7" s="67" t="s">
        <v>7</v>
      </c>
      <c r="D7" s="67" t="s">
        <v>27</v>
      </c>
      <c r="E7" s="67"/>
      <c r="F7" s="67" t="s">
        <v>10</v>
      </c>
      <c r="G7" s="83" t="s">
        <v>11</v>
      </c>
      <c r="H7" s="84"/>
      <c r="I7" s="84"/>
      <c r="J7" s="84"/>
      <c r="K7" s="84"/>
      <c r="L7" s="85"/>
      <c r="M7" s="73" t="s">
        <v>12</v>
      </c>
      <c r="N7" s="18"/>
      <c r="O7" s="70" t="s">
        <v>0</v>
      </c>
      <c r="P7" s="67" t="s">
        <v>6</v>
      </c>
      <c r="Q7" s="67" t="s">
        <v>7</v>
      </c>
      <c r="R7" s="67" t="s">
        <v>27</v>
      </c>
      <c r="S7" s="67"/>
      <c r="T7" s="67" t="s">
        <v>10</v>
      </c>
      <c r="U7" s="59" t="s">
        <v>11</v>
      </c>
      <c r="V7" s="60"/>
      <c r="W7" s="60"/>
      <c r="X7" s="60"/>
      <c r="Y7" s="60"/>
      <c r="Z7" s="42"/>
      <c r="AA7" s="42"/>
      <c r="AB7" s="68" t="s">
        <v>12</v>
      </c>
    </row>
    <row r="8" spans="1:47" ht="19.5" customHeight="1" x14ac:dyDescent="0.3">
      <c r="A8" s="71"/>
      <c r="B8" s="67"/>
      <c r="C8" s="67"/>
      <c r="D8" s="41" t="s">
        <v>8</v>
      </c>
      <c r="E8" s="41" t="s">
        <v>9</v>
      </c>
      <c r="F8" s="67"/>
      <c r="G8" s="20">
        <v>2024</v>
      </c>
      <c r="H8" s="41">
        <v>2025</v>
      </c>
      <c r="I8" s="20">
        <v>2026</v>
      </c>
      <c r="J8" s="41">
        <v>2027</v>
      </c>
      <c r="K8" s="20">
        <v>2028</v>
      </c>
      <c r="L8" s="41">
        <v>2029</v>
      </c>
      <c r="M8" s="74"/>
      <c r="N8" s="18"/>
      <c r="O8" s="71"/>
      <c r="P8" s="67"/>
      <c r="Q8" s="67"/>
      <c r="R8" s="41" t="s">
        <v>8</v>
      </c>
      <c r="S8" s="41" t="s">
        <v>9</v>
      </c>
      <c r="T8" s="67"/>
      <c r="U8" s="41">
        <v>2030</v>
      </c>
      <c r="V8" s="41">
        <v>2031</v>
      </c>
      <c r="W8" s="41">
        <v>2032</v>
      </c>
      <c r="X8" s="41">
        <v>2033</v>
      </c>
      <c r="Y8" s="41">
        <v>2034</v>
      </c>
      <c r="Z8" s="41">
        <v>2035</v>
      </c>
      <c r="AA8" s="41">
        <v>2036</v>
      </c>
      <c r="AB8" s="69"/>
    </row>
    <row r="9" spans="1:47" s="2" customFormat="1" ht="10.199999999999999" x14ac:dyDescent="0.2">
      <c r="A9" s="3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21">
        <v>9</v>
      </c>
      <c r="H9" s="4">
        <v>10</v>
      </c>
      <c r="I9" s="4">
        <v>11</v>
      </c>
      <c r="J9" s="4">
        <v>12</v>
      </c>
      <c r="K9" s="4">
        <v>12</v>
      </c>
      <c r="L9" s="4">
        <v>12</v>
      </c>
      <c r="M9" s="3">
        <v>14</v>
      </c>
      <c r="O9" s="3">
        <v>1</v>
      </c>
      <c r="P9" s="4">
        <v>2</v>
      </c>
      <c r="Q9" s="4">
        <v>3</v>
      </c>
      <c r="R9" s="4">
        <v>4</v>
      </c>
      <c r="S9" s="4">
        <v>5</v>
      </c>
      <c r="T9" s="4">
        <v>6</v>
      </c>
      <c r="U9" s="4">
        <v>7</v>
      </c>
      <c r="V9" s="4">
        <v>8</v>
      </c>
      <c r="W9" s="4">
        <v>9</v>
      </c>
      <c r="X9" s="4">
        <v>10</v>
      </c>
      <c r="Y9" s="4">
        <v>11</v>
      </c>
      <c r="Z9" s="4">
        <v>10</v>
      </c>
      <c r="AA9" s="4">
        <v>11</v>
      </c>
      <c r="AB9" s="4">
        <v>16</v>
      </c>
    </row>
    <row r="10" spans="1:47" x14ac:dyDescent="0.3">
      <c r="A10" s="3" t="s">
        <v>1</v>
      </c>
      <c r="B10" s="72" t="s">
        <v>36</v>
      </c>
      <c r="C10" s="72"/>
      <c r="D10" s="72"/>
      <c r="E10" s="72"/>
      <c r="F10" s="10">
        <f>F11+F12</f>
        <v>105789247.60999998</v>
      </c>
      <c r="G10" s="10">
        <f t="shared" ref="G10:H10" si="0">G11+G12</f>
        <v>30351603.32</v>
      </c>
      <c r="H10" s="10">
        <f t="shared" si="0"/>
        <v>44007506.409999996</v>
      </c>
      <c r="I10" s="10">
        <f t="shared" ref="I10:J10" si="1">I11+I12</f>
        <v>7142749.0800000001</v>
      </c>
      <c r="J10" s="10">
        <f t="shared" si="1"/>
        <v>6671051.8799999999</v>
      </c>
      <c r="K10" s="10">
        <f t="shared" ref="K10:L10" si="2">K11+K12</f>
        <v>2533918.88</v>
      </c>
      <c r="L10" s="10">
        <f t="shared" si="2"/>
        <v>2501450.88</v>
      </c>
      <c r="M10" s="10">
        <f>M11+M12</f>
        <v>104080731.33</v>
      </c>
      <c r="N10" s="18"/>
      <c r="O10" s="3" t="s">
        <v>1</v>
      </c>
      <c r="P10" s="72" t="s">
        <v>36</v>
      </c>
      <c r="Q10" s="72"/>
      <c r="R10" s="72"/>
      <c r="S10" s="72"/>
      <c r="T10" s="10">
        <f>T11+T12</f>
        <v>105789247.60999998</v>
      </c>
      <c r="U10" s="10">
        <f>U11+U12</f>
        <v>2572450.88</v>
      </c>
      <c r="V10" s="10">
        <f>V11+V12</f>
        <v>2386000</v>
      </c>
      <c r="W10" s="10">
        <f t="shared" ref="W10:Y10" si="3">W11+W12</f>
        <v>2039000</v>
      </c>
      <c r="X10" s="10">
        <f t="shared" si="3"/>
        <v>1923000</v>
      </c>
      <c r="Y10" s="10">
        <f t="shared" si="3"/>
        <v>1952000</v>
      </c>
      <c r="Z10" s="10">
        <f t="shared" ref="Z10:AA10" si="4">Z11+Z12</f>
        <v>0</v>
      </c>
      <c r="AA10" s="10">
        <f t="shared" si="4"/>
        <v>0</v>
      </c>
      <c r="AB10" s="10">
        <f>AB11+AB12</f>
        <v>104049226.33</v>
      </c>
    </row>
    <row r="11" spans="1:47" x14ac:dyDescent="0.3">
      <c r="A11" s="3" t="s">
        <v>2</v>
      </c>
      <c r="B11" s="58" t="s">
        <v>34</v>
      </c>
      <c r="C11" s="58"/>
      <c r="D11" s="58"/>
      <c r="E11" s="58"/>
      <c r="F11" s="10">
        <f t="shared" ref="F11:M11" si="5">F14+F22+F26</f>
        <v>44375686.549999997</v>
      </c>
      <c r="G11" s="10">
        <f>G14+G22+G26</f>
        <v>4191110.9299999997</v>
      </c>
      <c r="H11" s="10">
        <f t="shared" si="5"/>
        <v>8754437.7400000002</v>
      </c>
      <c r="I11" s="10">
        <f t="shared" si="5"/>
        <v>7142749.0800000001</v>
      </c>
      <c r="J11" s="10">
        <f t="shared" si="5"/>
        <v>6671051.8799999999</v>
      </c>
      <c r="K11" s="10">
        <f t="shared" si="5"/>
        <v>2533918.88</v>
      </c>
      <c r="L11" s="10">
        <f t="shared" si="5"/>
        <v>2501450.88</v>
      </c>
      <c r="M11" s="10">
        <f t="shared" si="5"/>
        <v>42667170.270000003</v>
      </c>
      <c r="N11" s="18"/>
      <c r="O11" s="3" t="s">
        <v>2</v>
      </c>
      <c r="P11" s="58" t="s">
        <v>34</v>
      </c>
      <c r="Q11" s="58"/>
      <c r="R11" s="58"/>
      <c r="S11" s="58"/>
      <c r="T11" s="10">
        <f t="shared" ref="T11:AB11" si="6">T14+T22+T26</f>
        <v>44375686.549999997</v>
      </c>
      <c r="U11" s="10">
        <f t="shared" si="6"/>
        <v>2572450.88</v>
      </c>
      <c r="V11" s="10">
        <f t="shared" si="6"/>
        <v>2386000</v>
      </c>
      <c r="W11" s="10">
        <f t="shared" si="6"/>
        <v>2039000</v>
      </c>
      <c r="X11" s="10">
        <f t="shared" si="6"/>
        <v>1923000</v>
      </c>
      <c r="Y11" s="10">
        <f t="shared" si="6"/>
        <v>1952000</v>
      </c>
      <c r="Z11" s="10">
        <f t="shared" si="6"/>
        <v>0</v>
      </c>
      <c r="AA11" s="10">
        <f t="shared" si="6"/>
        <v>0</v>
      </c>
      <c r="AB11" s="10">
        <f t="shared" si="6"/>
        <v>42635665.270000003</v>
      </c>
    </row>
    <row r="12" spans="1:47" x14ac:dyDescent="0.3">
      <c r="A12" s="3" t="s">
        <v>3</v>
      </c>
      <c r="B12" s="58" t="s">
        <v>13</v>
      </c>
      <c r="C12" s="58"/>
      <c r="D12" s="58"/>
      <c r="E12" s="58"/>
      <c r="F12" s="10">
        <f>F19+F24+F36</f>
        <v>61413561.059999995</v>
      </c>
      <c r="G12" s="10">
        <f>G19+G24+G36</f>
        <v>26160492.390000001</v>
      </c>
      <c r="H12" s="10">
        <f>H19+H24+H36</f>
        <v>35253068.669999994</v>
      </c>
      <c r="I12" s="10">
        <f>I19+I24+I36</f>
        <v>0</v>
      </c>
      <c r="J12" s="10"/>
      <c r="K12" s="10"/>
      <c r="L12" s="10"/>
      <c r="M12" s="10">
        <f>M19+M24+M36</f>
        <v>61413561.059999995</v>
      </c>
      <c r="N12" s="18"/>
      <c r="O12" s="3" t="s">
        <v>3</v>
      </c>
      <c r="P12" s="58" t="s">
        <v>13</v>
      </c>
      <c r="Q12" s="58"/>
      <c r="R12" s="58"/>
      <c r="S12" s="58"/>
      <c r="T12" s="10">
        <f>T19+T24+T36</f>
        <v>61413561.059999995</v>
      </c>
      <c r="U12" s="10">
        <f>U19+U24+U36</f>
        <v>0</v>
      </c>
      <c r="V12" s="10">
        <f>V19+V24+V36</f>
        <v>0</v>
      </c>
      <c r="W12" s="10">
        <f>W19+W24+W36</f>
        <v>0</v>
      </c>
      <c r="X12" s="10">
        <f>X19+X24+X36</f>
        <v>0</v>
      </c>
      <c r="Y12" s="10"/>
      <c r="Z12" s="10">
        <f>Z19+Z24+Z36</f>
        <v>0</v>
      </c>
      <c r="AA12" s="10"/>
      <c r="AB12" s="10">
        <f>AB19+AB24+AB36</f>
        <v>61413561.059999995</v>
      </c>
    </row>
    <row r="13" spans="1:47" s="16" customFormat="1" ht="48" customHeight="1" x14ac:dyDescent="0.3">
      <c r="A13" s="14" t="s">
        <v>4</v>
      </c>
      <c r="B13" s="65" t="s">
        <v>35</v>
      </c>
      <c r="C13" s="65"/>
      <c r="D13" s="65"/>
      <c r="E13" s="65"/>
      <c r="F13" s="14">
        <f t="shared" ref="F13:M13" si="7">F14+F19</f>
        <v>3516820</v>
      </c>
      <c r="G13" s="14">
        <f t="shared" si="7"/>
        <v>1093079.05</v>
      </c>
      <c r="H13" s="14">
        <f t="shared" si="7"/>
        <v>827678.52</v>
      </c>
      <c r="I13" s="14">
        <f t="shared" si="7"/>
        <v>561221.07999999996</v>
      </c>
      <c r="J13" s="14">
        <f t="shared" si="7"/>
        <v>478450.88</v>
      </c>
      <c r="K13" s="14">
        <f t="shared" si="7"/>
        <v>109413.88</v>
      </c>
      <c r="L13" s="14">
        <f t="shared" si="7"/>
        <v>66450.880000000005</v>
      </c>
      <c r="M13" s="14">
        <f t="shared" si="7"/>
        <v>3202745.17</v>
      </c>
      <c r="N13" s="43"/>
      <c r="O13" s="14" t="s">
        <v>4</v>
      </c>
      <c r="P13" s="65" t="s">
        <v>35</v>
      </c>
      <c r="Q13" s="65"/>
      <c r="R13" s="65"/>
      <c r="S13" s="65"/>
      <c r="T13" s="14">
        <f>T14+T19</f>
        <v>3516820</v>
      </c>
      <c r="U13" s="14">
        <f>U14+U19</f>
        <v>66450.880000000005</v>
      </c>
      <c r="V13" s="14">
        <f>V14+V19</f>
        <v>0</v>
      </c>
      <c r="W13" s="14">
        <f>W14+W19</f>
        <v>0</v>
      </c>
      <c r="X13" s="14">
        <f>X14+X19</f>
        <v>0</v>
      </c>
      <c r="Y13" s="14"/>
      <c r="Z13" s="14">
        <f>Z14+Z19</f>
        <v>0</v>
      </c>
      <c r="AA13" s="14"/>
      <c r="AB13" s="14">
        <f>AB14+AB19</f>
        <v>3202745.17</v>
      </c>
    </row>
    <row r="14" spans="1:47" ht="12" customHeight="1" x14ac:dyDescent="0.3">
      <c r="A14" s="3" t="s">
        <v>5</v>
      </c>
      <c r="B14" s="58" t="s">
        <v>14</v>
      </c>
      <c r="C14" s="58"/>
      <c r="D14" s="58"/>
      <c r="E14" s="58"/>
      <c r="F14" s="14">
        <f>SUM(F15:F18)</f>
        <v>2799820</v>
      </c>
      <c r="G14" s="14">
        <f t="shared" ref="G14:M14" si="8">SUM(G15:G18)</f>
        <v>376079.05000000005</v>
      </c>
      <c r="H14" s="14">
        <f t="shared" si="8"/>
        <v>827678.52</v>
      </c>
      <c r="I14" s="14">
        <f t="shared" si="8"/>
        <v>561221.07999999996</v>
      </c>
      <c r="J14" s="14">
        <f t="shared" si="8"/>
        <v>478450.88</v>
      </c>
      <c r="K14" s="14">
        <f t="shared" si="8"/>
        <v>109413.88</v>
      </c>
      <c r="L14" s="14">
        <f t="shared" si="8"/>
        <v>66450.880000000005</v>
      </c>
      <c r="M14" s="14">
        <f t="shared" si="8"/>
        <v>2485745.17</v>
      </c>
      <c r="N14" s="18"/>
      <c r="O14" s="3" t="s">
        <v>5</v>
      </c>
      <c r="P14" s="58" t="s">
        <v>14</v>
      </c>
      <c r="Q14" s="58"/>
      <c r="R14" s="58"/>
      <c r="S14" s="58"/>
      <c r="T14" s="14">
        <f>SUM(T15:T18)</f>
        <v>2799820</v>
      </c>
      <c r="U14" s="14">
        <f t="shared" ref="U14:AB14" si="9">SUM(U15:U18)</f>
        <v>66450.880000000005</v>
      </c>
      <c r="V14" s="14">
        <f t="shared" si="9"/>
        <v>0</v>
      </c>
      <c r="W14" s="14">
        <f t="shared" si="9"/>
        <v>0</v>
      </c>
      <c r="X14" s="14">
        <f t="shared" si="9"/>
        <v>0</v>
      </c>
      <c r="Y14" s="14">
        <f t="shared" si="9"/>
        <v>0</v>
      </c>
      <c r="Z14" s="14">
        <f t="shared" si="9"/>
        <v>0</v>
      </c>
      <c r="AA14" s="14">
        <f t="shared" si="9"/>
        <v>0</v>
      </c>
      <c r="AB14" s="14">
        <f t="shared" si="9"/>
        <v>2485745.17</v>
      </c>
    </row>
    <row r="15" spans="1:47" ht="45.6" customHeight="1" x14ac:dyDescent="0.3">
      <c r="A15" s="3" t="s">
        <v>42</v>
      </c>
      <c r="B15" s="17" t="s">
        <v>45</v>
      </c>
      <c r="C15" s="41" t="s">
        <v>30</v>
      </c>
      <c r="D15" s="3">
        <v>2021</v>
      </c>
      <c r="E15" s="3">
        <v>2030</v>
      </c>
      <c r="F15" s="12">
        <v>1022318</v>
      </c>
      <c r="G15" s="12">
        <f>162149.92+2249.13</f>
        <v>164399.05000000002</v>
      </c>
      <c r="H15" s="12">
        <v>155856.51999999999</v>
      </c>
      <c r="I15" s="12">
        <v>81221.08</v>
      </c>
      <c r="J15" s="12">
        <v>66450.880000000005</v>
      </c>
      <c r="K15" s="12">
        <v>107413.88</v>
      </c>
      <c r="L15" s="12">
        <v>66450.880000000005</v>
      </c>
      <c r="M15" s="12">
        <f>SUM(G15:L15)+SUM(U15:Y15)</f>
        <v>708243.17</v>
      </c>
      <c r="N15" s="44"/>
      <c r="O15" s="3" t="s">
        <v>42</v>
      </c>
      <c r="P15" s="17" t="s">
        <v>45</v>
      </c>
      <c r="Q15" s="41" t="s">
        <v>30</v>
      </c>
      <c r="R15" s="3">
        <v>2021</v>
      </c>
      <c r="S15" s="3">
        <v>2030</v>
      </c>
      <c r="T15" s="12">
        <f>F15</f>
        <v>1022318</v>
      </c>
      <c r="U15" s="12">
        <v>66450.880000000005</v>
      </c>
      <c r="V15" s="12">
        <v>0</v>
      </c>
      <c r="W15" s="12">
        <v>0</v>
      </c>
      <c r="X15" s="12">
        <v>0</v>
      </c>
      <c r="Y15" s="12"/>
      <c r="Z15" s="12">
        <v>0</v>
      </c>
      <c r="AA15" s="12"/>
      <c r="AB15" s="12">
        <f>SUM(G15:L15)+SUM(U15:Y15)</f>
        <v>708243.17</v>
      </c>
      <c r="AU15" s="3"/>
    </row>
    <row r="16" spans="1:47" s="18" customFormat="1" ht="47.4" customHeight="1" x14ac:dyDescent="0.3">
      <c r="A16" s="3" t="s">
        <v>65</v>
      </c>
      <c r="B16" s="27" t="s">
        <v>74</v>
      </c>
      <c r="C16" s="41" t="s">
        <v>30</v>
      </c>
      <c r="D16" s="41">
        <v>2023</v>
      </c>
      <c r="E16" s="41">
        <v>2025</v>
      </c>
      <c r="F16" s="12">
        <v>216500</v>
      </c>
      <c r="G16" s="12">
        <v>68400</v>
      </c>
      <c r="H16" s="12">
        <v>148100</v>
      </c>
      <c r="I16" s="12">
        <v>0</v>
      </c>
      <c r="J16" s="12"/>
      <c r="K16" s="12"/>
      <c r="L16" s="12"/>
      <c r="M16" s="12">
        <f>SUM(G16:J16)+SUM(U16:Y16)</f>
        <v>216500</v>
      </c>
      <c r="O16" s="3" t="s">
        <v>65</v>
      </c>
      <c r="P16" s="27" t="s">
        <v>63</v>
      </c>
      <c r="Q16" s="41" t="s">
        <v>30</v>
      </c>
      <c r="R16" s="41">
        <v>2024</v>
      </c>
      <c r="S16" s="41">
        <v>2026</v>
      </c>
      <c r="T16" s="12">
        <f t="shared" ref="T16" si="10">F16</f>
        <v>216500</v>
      </c>
      <c r="U16" s="12"/>
      <c r="V16" s="12"/>
      <c r="W16" s="12"/>
      <c r="X16" s="12"/>
      <c r="Y16" s="12"/>
      <c r="Z16" s="12"/>
      <c r="AA16" s="12"/>
      <c r="AB16" s="19">
        <f>M16</f>
        <v>216500</v>
      </c>
    </row>
    <row r="17" spans="1:28" s="18" customFormat="1" ht="45" customHeight="1" x14ac:dyDescent="0.3">
      <c r="A17" s="3" t="s">
        <v>72</v>
      </c>
      <c r="B17" s="27" t="s">
        <v>73</v>
      </c>
      <c r="C17" s="41" t="s">
        <v>30</v>
      </c>
      <c r="D17" s="41">
        <v>2024</v>
      </c>
      <c r="E17" s="41">
        <v>2028</v>
      </c>
      <c r="F17" s="12">
        <v>1350000</v>
      </c>
      <c r="G17" s="12">
        <v>6000</v>
      </c>
      <c r="H17" s="12">
        <v>450000</v>
      </c>
      <c r="I17" s="12">
        <v>480000</v>
      </c>
      <c r="J17" s="12">
        <v>412000</v>
      </c>
      <c r="K17" s="12">
        <v>2000</v>
      </c>
      <c r="L17" s="12"/>
      <c r="M17" s="12">
        <f>SUM(G17:K17)+SUM(U17:Y17)</f>
        <v>1350000</v>
      </c>
      <c r="O17" s="3" t="s">
        <v>72</v>
      </c>
      <c r="P17" s="27" t="s">
        <v>73</v>
      </c>
      <c r="Q17" s="41" t="s">
        <v>30</v>
      </c>
      <c r="R17" s="41">
        <v>2024</v>
      </c>
      <c r="S17" s="41">
        <v>2028</v>
      </c>
      <c r="T17" s="12">
        <f t="shared" ref="T17" si="11">F17</f>
        <v>1350000</v>
      </c>
      <c r="U17" s="12"/>
      <c r="V17" s="12"/>
      <c r="W17" s="12"/>
      <c r="X17" s="12"/>
      <c r="Y17" s="12"/>
      <c r="Z17" s="12"/>
      <c r="AA17" s="12"/>
      <c r="AB17" s="19">
        <f>M17</f>
        <v>1350000</v>
      </c>
    </row>
    <row r="18" spans="1:28" s="18" customFormat="1" ht="45" customHeight="1" x14ac:dyDescent="0.3">
      <c r="A18" s="3" t="s">
        <v>85</v>
      </c>
      <c r="B18" s="27" t="s">
        <v>86</v>
      </c>
      <c r="C18" s="51" t="s">
        <v>87</v>
      </c>
      <c r="D18" s="51">
        <v>2024</v>
      </c>
      <c r="E18" s="51">
        <v>2025</v>
      </c>
      <c r="F18" s="12">
        <v>211002</v>
      </c>
      <c r="G18" s="12">
        <v>137280</v>
      </c>
      <c r="H18" s="12">
        <v>73722</v>
      </c>
      <c r="I18" s="12">
        <v>0</v>
      </c>
      <c r="J18" s="12">
        <v>0</v>
      </c>
      <c r="K18" s="12">
        <v>0</v>
      </c>
      <c r="L18" s="12"/>
      <c r="M18" s="12">
        <f>SUM(G18:K18)+SUM(U18:Y18)</f>
        <v>211002</v>
      </c>
      <c r="O18" s="3" t="s">
        <v>85</v>
      </c>
      <c r="P18" s="27" t="s">
        <v>86</v>
      </c>
      <c r="Q18" s="51" t="s">
        <v>87</v>
      </c>
      <c r="R18" s="51">
        <v>2024</v>
      </c>
      <c r="S18" s="51">
        <v>2025</v>
      </c>
      <c r="T18" s="12">
        <f t="shared" ref="T18" si="12">F18</f>
        <v>211002</v>
      </c>
      <c r="U18" s="12"/>
      <c r="V18" s="12"/>
      <c r="W18" s="12"/>
      <c r="X18" s="12"/>
      <c r="Y18" s="12"/>
      <c r="Z18" s="12"/>
      <c r="AA18" s="12"/>
      <c r="AB18" s="19">
        <f>M18</f>
        <v>211002</v>
      </c>
    </row>
    <row r="19" spans="1:28" s="18" customFormat="1" ht="12" customHeight="1" x14ac:dyDescent="0.3">
      <c r="A19" s="3" t="s">
        <v>15</v>
      </c>
      <c r="B19" s="58" t="s">
        <v>13</v>
      </c>
      <c r="C19" s="58"/>
      <c r="D19" s="58"/>
      <c r="E19" s="58"/>
      <c r="F19" s="11">
        <f>F20</f>
        <v>717000</v>
      </c>
      <c r="G19" s="11">
        <f t="shared" ref="G19:M19" si="13">G20</f>
        <v>717000</v>
      </c>
      <c r="H19" s="11">
        <f t="shared" si="13"/>
        <v>0</v>
      </c>
      <c r="I19" s="11">
        <f t="shared" si="13"/>
        <v>0</v>
      </c>
      <c r="J19" s="11">
        <f t="shared" si="13"/>
        <v>0</v>
      </c>
      <c r="K19" s="11">
        <f t="shared" si="13"/>
        <v>0</v>
      </c>
      <c r="L19" s="11">
        <f t="shared" si="13"/>
        <v>0</v>
      </c>
      <c r="M19" s="11">
        <f t="shared" si="13"/>
        <v>717000</v>
      </c>
      <c r="N19" s="36" t="e">
        <f>SUM(#REF!)</f>
        <v>#REF!</v>
      </c>
      <c r="O19" s="3" t="s">
        <v>15</v>
      </c>
      <c r="P19" s="58" t="s">
        <v>13</v>
      </c>
      <c r="Q19" s="58"/>
      <c r="R19" s="58"/>
      <c r="S19" s="58"/>
      <c r="T19" s="11">
        <f>T20</f>
        <v>717000</v>
      </c>
      <c r="U19" s="11">
        <f t="shared" ref="U19:AB19" si="14">U20</f>
        <v>0</v>
      </c>
      <c r="V19" s="11">
        <f t="shared" si="14"/>
        <v>0</v>
      </c>
      <c r="W19" s="11">
        <f t="shared" si="14"/>
        <v>0</v>
      </c>
      <c r="X19" s="11">
        <f t="shared" si="14"/>
        <v>0</v>
      </c>
      <c r="Y19" s="11">
        <f t="shared" si="14"/>
        <v>0</v>
      </c>
      <c r="Z19" s="11">
        <f t="shared" si="14"/>
        <v>0</v>
      </c>
      <c r="AA19" s="11">
        <f t="shared" si="14"/>
        <v>0</v>
      </c>
      <c r="AB19" s="11">
        <f t="shared" si="14"/>
        <v>717000</v>
      </c>
    </row>
    <row r="20" spans="1:28" s="18" customFormat="1" ht="43.95" customHeight="1" x14ac:dyDescent="0.3">
      <c r="A20" s="3" t="s">
        <v>64</v>
      </c>
      <c r="B20" s="27" t="s">
        <v>74</v>
      </c>
      <c r="C20" s="41" t="s">
        <v>30</v>
      </c>
      <c r="D20" s="41">
        <v>2023</v>
      </c>
      <c r="E20" s="41">
        <v>2025</v>
      </c>
      <c r="F20" s="12">
        <v>717000</v>
      </c>
      <c r="G20" s="12">
        <v>717000</v>
      </c>
      <c r="H20" s="12">
        <v>0</v>
      </c>
      <c r="I20" s="12">
        <v>0</v>
      </c>
      <c r="J20" s="12">
        <v>0</v>
      </c>
      <c r="K20" s="12"/>
      <c r="L20" s="12"/>
      <c r="M20" s="12">
        <f>SUM(G20:J20)+SUM(U20:Y20)</f>
        <v>717000</v>
      </c>
      <c r="O20" s="3" t="s">
        <v>64</v>
      </c>
      <c r="P20" s="27" t="s">
        <v>63</v>
      </c>
      <c r="Q20" s="41" t="s">
        <v>30</v>
      </c>
      <c r="R20" s="41">
        <v>2024</v>
      </c>
      <c r="S20" s="41">
        <v>2026</v>
      </c>
      <c r="T20" s="12">
        <f t="shared" ref="T20" si="15">F20</f>
        <v>717000</v>
      </c>
      <c r="U20" s="12"/>
      <c r="V20" s="12"/>
      <c r="W20" s="12"/>
      <c r="X20" s="12"/>
      <c r="Y20" s="12"/>
      <c r="Z20" s="12"/>
      <c r="AA20" s="12"/>
      <c r="AB20" s="19">
        <f>M20</f>
        <v>717000</v>
      </c>
    </row>
    <row r="21" spans="1:28" s="8" customFormat="1" ht="22.5" customHeight="1" x14ac:dyDescent="0.3">
      <c r="A21" s="39" t="s">
        <v>16</v>
      </c>
      <c r="B21" s="80" t="s">
        <v>17</v>
      </c>
      <c r="C21" s="81"/>
      <c r="D21" s="81"/>
      <c r="E21" s="82"/>
      <c r="F21" s="45">
        <f>F22+F24</f>
        <v>0</v>
      </c>
      <c r="G21" s="36">
        <f>G22+G24</f>
        <v>0</v>
      </c>
      <c r="H21" s="45">
        <v>0</v>
      </c>
      <c r="I21" s="45">
        <v>0</v>
      </c>
      <c r="J21" s="45"/>
      <c r="K21" s="45"/>
      <c r="L21" s="45"/>
      <c r="M21" s="46">
        <f>M22+M24</f>
        <v>0</v>
      </c>
      <c r="N21" s="18"/>
      <c r="O21" s="39" t="s">
        <v>16</v>
      </c>
      <c r="P21" s="66" t="s">
        <v>17</v>
      </c>
      <c r="Q21" s="66"/>
      <c r="R21" s="66"/>
      <c r="S21" s="66"/>
      <c r="T21" s="45">
        <f>T22+T24</f>
        <v>0</v>
      </c>
      <c r="U21" s="45">
        <f>U22+U24</f>
        <v>0</v>
      </c>
      <c r="V21" s="45">
        <f>V22+V24</f>
        <v>0</v>
      </c>
      <c r="W21" s="45">
        <f>W22+W24</f>
        <v>0</v>
      </c>
      <c r="X21" s="45">
        <f>X22+X24</f>
        <v>0</v>
      </c>
      <c r="Y21" s="45"/>
      <c r="Z21" s="45">
        <f>Z22+Z24</f>
        <v>0</v>
      </c>
      <c r="AA21" s="45"/>
      <c r="AB21" s="47">
        <f>AB22+AB24</f>
        <v>0</v>
      </c>
    </row>
    <row r="22" spans="1:28" ht="12" customHeight="1" x14ac:dyDescent="0.3">
      <c r="A22" s="3" t="s">
        <v>18</v>
      </c>
      <c r="B22" s="61" t="s">
        <v>14</v>
      </c>
      <c r="C22" s="62"/>
      <c r="D22" s="62"/>
      <c r="E22" s="63"/>
      <c r="F22" s="6">
        <f>SUM(F23:F23)</f>
        <v>0</v>
      </c>
      <c r="G22" s="11">
        <f>SUM(G23:G23)</f>
        <v>0</v>
      </c>
      <c r="H22" s="6">
        <f>SUM(H23:H23)</f>
        <v>0</v>
      </c>
      <c r="I22" s="6"/>
      <c r="J22" s="6"/>
      <c r="K22" s="6"/>
      <c r="L22" s="6"/>
      <c r="M22" s="5">
        <f>SUM(M23:M23)</f>
        <v>0</v>
      </c>
      <c r="N22" s="18"/>
      <c r="O22" s="3" t="s">
        <v>18</v>
      </c>
      <c r="P22" s="58" t="s">
        <v>14</v>
      </c>
      <c r="Q22" s="58"/>
      <c r="R22" s="58"/>
      <c r="S22" s="58"/>
      <c r="T22" s="6">
        <f>SUM(T23:T23)</f>
        <v>0</v>
      </c>
      <c r="U22" s="6">
        <f>SUM(U23:U23)</f>
        <v>0</v>
      </c>
      <c r="V22" s="6">
        <f>SUM(V23:V23)</f>
        <v>0</v>
      </c>
      <c r="W22" s="6">
        <f>SUM(W23:W23)</f>
        <v>0</v>
      </c>
      <c r="X22" s="6">
        <f>SUM(X23:X23)</f>
        <v>0</v>
      </c>
      <c r="Y22" s="6"/>
      <c r="Z22" s="6">
        <f>SUM(Z23:Z23)</f>
        <v>0</v>
      </c>
      <c r="AA22" s="6"/>
      <c r="AB22" s="14">
        <f>SUM(AB23:AB23)</f>
        <v>0</v>
      </c>
    </row>
    <row r="23" spans="1:28" ht="12" customHeight="1" x14ac:dyDescent="0.3">
      <c r="A23" s="3" t="s">
        <v>19</v>
      </c>
      <c r="B23" s="40"/>
      <c r="C23" s="40"/>
      <c r="D23" s="40"/>
      <c r="E23" s="40"/>
      <c r="F23" s="6">
        <v>0</v>
      </c>
      <c r="G23" s="11">
        <v>0</v>
      </c>
      <c r="H23" s="6">
        <v>0</v>
      </c>
      <c r="I23" s="6"/>
      <c r="J23" s="6"/>
      <c r="K23" s="6"/>
      <c r="L23" s="6"/>
      <c r="M23" s="5">
        <v>0</v>
      </c>
      <c r="N23" s="18"/>
      <c r="O23" s="3" t="s">
        <v>19</v>
      </c>
      <c r="P23" s="40"/>
      <c r="Q23" s="40"/>
      <c r="R23" s="40"/>
      <c r="S23" s="40"/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/>
      <c r="Z23" s="6">
        <v>0</v>
      </c>
      <c r="AA23" s="6"/>
      <c r="AB23" s="14">
        <v>0</v>
      </c>
    </row>
    <row r="24" spans="1:28" ht="12" customHeight="1" x14ac:dyDescent="0.3">
      <c r="A24" s="3" t="s">
        <v>20</v>
      </c>
      <c r="B24" s="61" t="s">
        <v>13</v>
      </c>
      <c r="C24" s="62"/>
      <c r="D24" s="62"/>
      <c r="E24" s="63"/>
      <c r="F24" s="6">
        <v>0</v>
      </c>
      <c r="G24" s="11">
        <v>0</v>
      </c>
      <c r="H24" s="6">
        <v>0</v>
      </c>
      <c r="I24" s="6">
        <v>0</v>
      </c>
      <c r="J24" s="6"/>
      <c r="K24" s="6"/>
      <c r="L24" s="6"/>
      <c r="M24" s="5">
        <v>0</v>
      </c>
      <c r="N24" s="18"/>
      <c r="O24" s="3" t="s">
        <v>20</v>
      </c>
      <c r="P24" s="58" t="s">
        <v>13</v>
      </c>
      <c r="Q24" s="58"/>
      <c r="R24" s="58"/>
      <c r="S24" s="58"/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/>
      <c r="Z24" s="6">
        <v>0</v>
      </c>
      <c r="AA24" s="6"/>
      <c r="AB24" s="14">
        <v>0</v>
      </c>
    </row>
    <row r="25" spans="1:28" s="8" customFormat="1" ht="24.75" customHeight="1" x14ac:dyDescent="0.3">
      <c r="A25" s="3" t="s">
        <v>21</v>
      </c>
      <c r="B25" s="77" t="s">
        <v>31</v>
      </c>
      <c r="C25" s="78"/>
      <c r="D25" s="78"/>
      <c r="E25" s="79"/>
      <c r="F25" s="13">
        <f t="shared" ref="F25:M25" si="16">F26+F36</f>
        <v>102272427.60999998</v>
      </c>
      <c r="G25" s="13">
        <f t="shared" si="16"/>
        <v>29258524.27</v>
      </c>
      <c r="H25" s="13">
        <f t="shared" si="16"/>
        <v>43179827.889999993</v>
      </c>
      <c r="I25" s="13">
        <f t="shared" si="16"/>
        <v>6581528</v>
      </c>
      <c r="J25" s="13">
        <f t="shared" si="16"/>
        <v>6192601</v>
      </c>
      <c r="K25" s="13">
        <f t="shared" si="16"/>
        <v>2424505</v>
      </c>
      <c r="L25" s="13">
        <f t="shared" si="16"/>
        <v>2435000</v>
      </c>
      <c r="M25" s="10">
        <f t="shared" si="16"/>
        <v>100877986.16</v>
      </c>
      <c r="N25" s="2"/>
      <c r="O25" s="3" t="s">
        <v>21</v>
      </c>
      <c r="P25" s="64" t="s">
        <v>31</v>
      </c>
      <c r="Q25" s="64"/>
      <c r="R25" s="64"/>
      <c r="S25" s="64"/>
      <c r="T25" s="11">
        <f t="shared" ref="T25:AB25" si="17">T26+T36</f>
        <v>102272427.60999998</v>
      </c>
      <c r="U25" s="11">
        <f t="shared" si="17"/>
        <v>2506000</v>
      </c>
      <c r="V25" s="11">
        <f t="shared" si="17"/>
        <v>2386000</v>
      </c>
      <c r="W25" s="11">
        <f t="shared" si="17"/>
        <v>2039000</v>
      </c>
      <c r="X25" s="11">
        <f t="shared" si="17"/>
        <v>1923000</v>
      </c>
      <c r="Y25" s="11">
        <f t="shared" si="17"/>
        <v>1952000</v>
      </c>
      <c r="Z25" s="11">
        <f t="shared" si="17"/>
        <v>0</v>
      </c>
      <c r="AA25" s="11">
        <f t="shared" si="17"/>
        <v>0</v>
      </c>
      <c r="AB25" s="14">
        <f t="shared" si="17"/>
        <v>100846481.16</v>
      </c>
    </row>
    <row r="26" spans="1:28" x14ac:dyDescent="0.3">
      <c r="A26" s="3" t="s">
        <v>22</v>
      </c>
      <c r="B26" s="61" t="s">
        <v>14</v>
      </c>
      <c r="C26" s="62"/>
      <c r="D26" s="62"/>
      <c r="E26" s="63"/>
      <c r="F26" s="13">
        <f>SUM(F27:F35)</f>
        <v>41575866.549999997</v>
      </c>
      <c r="G26" s="13">
        <f>SUM(G27:G35)</f>
        <v>3815031.88</v>
      </c>
      <c r="H26" s="13">
        <f>SUM(H27:H35)</f>
        <v>7926759.2199999997</v>
      </c>
      <c r="I26" s="13">
        <f>SUM(I27:I35)</f>
        <v>6581528</v>
      </c>
      <c r="J26" s="13">
        <f>SUM(J27:J35)</f>
        <v>6192601</v>
      </c>
      <c r="K26" s="13">
        <f t="shared" ref="K26:L26" si="18">SUM(K27:K34)</f>
        <v>2424505</v>
      </c>
      <c r="L26" s="13">
        <f t="shared" si="18"/>
        <v>2435000</v>
      </c>
      <c r="M26" s="13">
        <f>SUM(M27:M35)</f>
        <v>40181425.100000001</v>
      </c>
      <c r="N26" s="2"/>
      <c r="O26" s="3" t="s">
        <v>22</v>
      </c>
      <c r="P26" s="58" t="s">
        <v>14</v>
      </c>
      <c r="Q26" s="58"/>
      <c r="R26" s="58"/>
      <c r="S26" s="58"/>
      <c r="T26" s="11">
        <f>SUM(T27:T35)</f>
        <v>41575866.549999997</v>
      </c>
      <c r="U26" s="11">
        <f t="shared" ref="U26:Y26" si="19">SUM(U27:U34)</f>
        <v>2506000</v>
      </c>
      <c r="V26" s="11">
        <f t="shared" si="19"/>
        <v>2386000</v>
      </c>
      <c r="W26" s="11">
        <f t="shared" si="19"/>
        <v>2039000</v>
      </c>
      <c r="X26" s="11">
        <f t="shared" si="19"/>
        <v>1923000</v>
      </c>
      <c r="Y26" s="11">
        <f t="shared" si="19"/>
        <v>1952000</v>
      </c>
      <c r="Z26" s="11">
        <f t="shared" ref="Z26" si="20">SUM(Z27:Z34)</f>
        <v>0</v>
      </c>
      <c r="AA26" s="11">
        <f t="shared" ref="AA26" si="21">SUM(AA27:AA34)</f>
        <v>0</v>
      </c>
      <c r="AB26" s="11">
        <f>SUM(AB27:AB35)</f>
        <v>40149920.100000001</v>
      </c>
    </row>
    <row r="27" spans="1:28" ht="54" customHeight="1" x14ac:dyDescent="0.3">
      <c r="A27" s="3" t="s">
        <v>23</v>
      </c>
      <c r="B27" s="7" t="s">
        <v>39</v>
      </c>
      <c r="C27" s="41" t="s">
        <v>29</v>
      </c>
      <c r="D27" s="41">
        <v>2022</v>
      </c>
      <c r="E27" s="41">
        <v>2027</v>
      </c>
      <c r="F27" s="12">
        <f>328519+1532031</f>
        <v>1860550</v>
      </c>
      <c r="G27" s="12">
        <v>352122</v>
      </c>
      <c r="H27" s="12">
        <v>352122</v>
      </c>
      <c r="I27" s="12">
        <v>352122</v>
      </c>
      <c r="J27" s="12">
        <v>146718</v>
      </c>
      <c r="K27" s="12">
        <v>0</v>
      </c>
      <c r="L27" s="12"/>
      <c r="M27" s="12">
        <f>SUM(G27:L27)+SUM(U27:Y27)</f>
        <v>1203084</v>
      </c>
      <c r="N27" s="18"/>
      <c r="O27" s="3" t="s">
        <v>23</v>
      </c>
      <c r="P27" s="7" t="s">
        <v>39</v>
      </c>
      <c r="Q27" s="41" t="s">
        <v>29</v>
      </c>
      <c r="R27" s="41">
        <v>2022</v>
      </c>
      <c r="S27" s="41">
        <v>2025</v>
      </c>
      <c r="T27" s="12">
        <f>F27</f>
        <v>1860550</v>
      </c>
      <c r="U27" s="12"/>
      <c r="V27" s="12"/>
      <c r="W27" s="12"/>
      <c r="X27" s="12"/>
      <c r="Y27" s="12"/>
      <c r="Z27" s="12"/>
      <c r="AA27" s="12"/>
      <c r="AB27" s="12">
        <f>SUM(G27:J27)+SUM(U27:Y27)</f>
        <v>1203084</v>
      </c>
    </row>
    <row r="28" spans="1:28" ht="56.4" customHeight="1" x14ac:dyDescent="0.3">
      <c r="A28" s="3" t="s">
        <v>24</v>
      </c>
      <c r="B28" s="7" t="s">
        <v>43</v>
      </c>
      <c r="C28" s="41" t="s">
        <v>29</v>
      </c>
      <c r="D28" s="41">
        <v>2022</v>
      </c>
      <c r="E28" s="41">
        <v>2027</v>
      </c>
      <c r="F28" s="12">
        <f>120149+782543+292085</f>
        <v>1194777</v>
      </c>
      <c r="G28" s="12">
        <v>251515</v>
      </c>
      <c r="H28" s="12">
        <f>178507+73008</f>
        <v>251515</v>
      </c>
      <c r="I28" s="12">
        <f>178507+73008</f>
        <v>251515</v>
      </c>
      <c r="J28" s="12">
        <v>134272</v>
      </c>
      <c r="K28" s="12">
        <v>0</v>
      </c>
      <c r="L28" s="12">
        <v>0</v>
      </c>
      <c r="M28" s="12">
        <f>SUM(G28:K28)+SUM(U28:Y28)</f>
        <v>888817</v>
      </c>
      <c r="N28" s="18"/>
      <c r="O28" s="3" t="s">
        <v>24</v>
      </c>
      <c r="P28" s="7" t="s">
        <v>43</v>
      </c>
      <c r="Q28" s="41" t="s">
        <v>29</v>
      </c>
      <c r="R28" s="41">
        <v>2022</v>
      </c>
      <c r="S28" s="41">
        <v>2024</v>
      </c>
      <c r="T28" s="12">
        <f>F28</f>
        <v>1194777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f>SUM(G28:J28)+SUM(U28:Y28)</f>
        <v>888817</v>
      </c>
    </row>
    <row r="29" spans="1:28" ht="55.95" customHeight="1" x14ac:dyDescent="0.3">
      <c r="A29" s="3" t="s">
        <v>25</v>
      </c>
      <c r="B29" s="7" t="s">
        <v>47</v>
      </c>
      <c r="C29" s="41" t="s">
        <v>29</v>
      </c>
      <c r="D29" s="41">
        <v>2022</v>
      </c>
      <c r="E29" s="41">
        <v>2028</v>
      </c>
      <c r="F29" s="12">
        <f>53800+407742</f>
        <v>461542</v>
      </c>
      <c r="G29" s="12">
        <v>75611</v>
      </c>
      <c r="H29" s="12">
        <v>75611</v>
      </c>
      <c r="I29" s="12">
        <v>75611</v>
      </c>
      <c r="J29" s="12">
        <v>75611</v>
      </c>
      <c r="K29" s="12">
        <v>31505</v>
      </c>
      <c r="L29" s="12">
        <v>0</v>
      </c>
      <c r="M29" s="12">
        <f>SUM(G29:L29)+SUM(U29:Y29)</f>
        <v>333949</v>
      </c>
      <c r="N29" s="18"/>
      <c r="O29" s="3" t="s">
        <v>25</v>
      </c>
      <c r="P29" s="7" t="s">
        <v>47</v>
      </c>
      <c r="Q29" s="41" t="s">
        <v>29</v>
      </c>
      <c r="R29" s="41">
        <v>2022</v>
      </c>
      <c r="S29" s="41">
        <v>2026</v>
      </c>
      <c r="T29" s="12">
        <f>F29</f>
        <v>461542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f>SUM(G29:J29)+SUM(U29:Y29)</f>
        <v>302444</v>
      </c>
    </row>
    <row r="30" spans="1:28" s="33" customFormat="1" ht="78" customHeight="1" x14ac:dyDescent="0.3">
      <c r="A30" s="29" t="s">
        <v>37</v>
      </c>
      <c r="B30" s="30" t="s">
        <v>55</v>
      </c>
      <c r="C30" s="31" t="s">
        <v>30</v>
      </c>
      <c r="D30" s="31">
        <v>2024</v>
      </c>
      <c r="E30" s="31">
        <v>2034</v>
      </c>
      <c r="F30" s="32">
        <v>21038000</v>
      </c>
      <c r="G30" s="32">
        <v>1788000</v>
      </c>
      <c r="H30" s="32">
        <v>1842000</v>
      </c>
      <c r="I30" s="32">
        <v>1902000</v>
      </c>
      <c r="J30" s="32">
        <v>1962000</v>
      </c>
      <c r="K30" s="32">
        <v>2022000</v>
      </c>
      <c r="L30" s="32">
        <v>2082000</v>
      </c>
      <c r="M30" s="32">
        <f>SUM(G30:L30)+SUM(U30:Y30)</f>
        <v>21038000</v>
      </c>
      <c r="O30" s="29" t="s">
        <v>37</v>
      </c>
      <c r="P30" s="30" t="s">
        <v>55</v>
      </c>
      <c r="Q30" s="31" t="s">
        <v>30</v>
      </c>
      <c r="R30" s="31">
        <v>2023</v>
      </c>
      <c r="S30" s="31">
        <v>2034</v>
      </c>
      <c r="T30" s="32">
        <v>21038000</v>
      </c>
      <c r="U30" s="32">
        <v>2142000</v>
      </c>
      <c r="V30" s="32">
        <v>2074000</v>
      </c>
      <c r="W30" s="32">
        <v>1768000</v>
      </c>
      <c r="X30" s="32">
        <v>1698000</v>
      </c>
      <c r="Y30" s="32">
        <v>1758000</v>
      </c>
      <c r="Z30" s="32">
        <v>0</v>
      </c>
      <c r="AA30" s="32">
        <v>0</v>
      </c>
      <c r="AB30" s="32">
        <f>SUM(G30:L30)+SUM(U30:Y30)</f>
        <v>21038000</v>
      </c>
    </row>
    <row r="31" spans="1:28" s="33" customFormat="1" ht="78" customHeight="1" x14ac:dyDescent="0.3">
      <c r="A31" s="29" t="s">
        <v>40</v>
      </c>
      <c r="B31" s="30" t="s">
        <v>38</v>
      </c>
      <c r="C31" s="31" t="s">
        <v>30</v>
      </c>
      <c r="D31" s="31">
        <v>2024</v>
      </c>
      <c r="E31" s="31">
        <v>2034</v>
      </c>
      <c r="F31" s="32">
        <v>3526000</v>
      </c>
      <c r="G31" s="32">
        <v>344000</v>
      </c>
      <c r="H31" s="32">
        <v>344000</v>
      </c>
      <c r="I31" s="32">
        <v>374000</v>
      </c>
      <c r="J31" s="32">
        <v>374000</v>
      </c>
      <c r="K31" s="32">
        <v>371000</v>
      </c>
      <c r="L31" s="32">
        <v>353000</v>
      </c>
      <c r="M31" s="32">
        <f>SUM(G31:L31)+SUM(U31:Y31)</f>
        <v>3526000</v>
      </c>
      <c r="O31" s="3" t="s">
        <v>40</v>
      </c>
      <c r="P31" s="30" t="s">
        <v>38</v>
      </c>
      <c r="Q31" s="31" t="s">
        <v>30</v>
      </c>
      <c r="R31" s="31">
        <v>2023</v>
      </c>
      <c r="S31" s="31">
        <v>2034</v>
      </c>
      <c r="T31" s="32">
        <v>3526000</v>
      </c>
      <c r="U31" s="32">
        <v>364000</v>
      </c>
      <c r="V31" s="32">
        <v>312000</v>
      </c>
      <c r="W31" s="32">
        <v>271000</v>
      </c>
      <c r="X31" s="32">
        <v>225000</v>
      </c>
      <c r="Y31" s="32">
        <v>194000</v>
      </c>
      <c r="Z31" s="32">
        <v>0</v>
      </c>
      <c r="AA31" s="32">
        <v>0</v>
      </c>
      <c r="AB31" s="32">
        <f>SUM(G31:L31)+SUM(U31:Y31)</f>
        <v>3526000</v>
      </c>
    </row>
    <row r="32" spans="1:28" s="26" customFormat="1" ht="41.4" customHeight="1" x14ac:dyDescent="0.3">
      <c r="A32" s="3" t="s">
        <v>48</v>
      </c>
      <c r="B32" s="22" t="s">
        <v>51</v>
      </c>
      <c r="C32" s="23" t="s">
        <v>50</v>
      </c>
      <c r="D32" s="23">
        <v>2022</v>
      </c>
      <c r="E32" s="23">
        <v>2026</v>
      </c>
      <c r="F32" s="24">
        <v>591492</v>
      </c>
      <c r="G32" s="25">
        <v>126280</v>
      </c>
      <c r="H32" s="25">
        <v>126280</v>
      </c>
      <c r="I32" s="25">
        <v>126280</v>
      </c>
      <c r="J32" s="34">
        <v>0</v>
      </c>
      <c r="K32" s="48">
        <v>0</v>
      </c>
      <c r="L32" s="48">
        <v>0</v>
      </c>
      <c r="M32" s="25">
        <f>SUM(G32:L32)+SUM(U32:Y32)</f>
        <v>378840</v>
      </c>
      <c r="N32" s="49"/>
      <c r="O32" s="3" t="s">
        <v>48</v>
      </c>
      <c r="P32" s="22" t="s">
        <v>51</v>
      </c>
      <c r="Q32" s="23" t="s">
        <v>50</v>
      </c>
      <c r="R32" s="23">
        <v>2022</v>
      </c>
      <c r="S32" s="23">
        <v>2026</v>
      </c>
      <c r="T32" s="25">
        <f t="shared" ref="T32" si="22">F32</f>
        <v>591492</v>
      </c>
      <c r="U32" s="25"/>
      <c r="V32" s="25"/>
      <c r="W32" s="25"/>
      <c r="X32" s="25"/>
      <c r="Y32" s="25"/>
      <c r="Z32" s="25"/>
      <c r="AA32" s="25"/>
      <c r="AB32" s="25">
        <f>SUM(G32:J32)+SUM(U32:Y32)</f>
        <v>378840</v>
      </c>
    </row>
    <row r="33" spans="1:29" s="33" customFormat="1" ht="51.6" customHeight="1" x14ac:dyDescent="0.3">
      <c r="A33" s="3" t="s">
        <v>41</v>
      </c>
      <c r="B33" s="30" t="s">
        <v>54</v>
      </c>
      <c r="C33" s="31" t="s">
        <v>44</v>
      </c>
      <c r="D33" s="31">
        <v>2023</v>
      </c>
      <c r="E33" s="31">
        <v>2025</v>
      </c>
      <c r="F33" s="32">
        <v>2331025.5499999998</v>
      </c>
      <c r="G33" s="32">
        <v>873503.88</v>
      </c>
      <c r="H33" s="32">
        <v>1366751.22</v>
      </c>
      <c r="I33" s="35">
        <v>0</v>
      </c>
      <c r="J33" s="32">
        <v>0</v>
      </c>
      <c r="K33" s="32">
        <v>0</v>
      </c>
      <c r="L33" s="32">
        <v>0</v>
      </c>
      <c r="M33" s="32">
        <f>SUM(G33:J33)+SUM(U33:Y33)</f>
        <v>2240255.1</v>
      </c>
      <c r="O33" s="29" t="s">
        <v>41</v>
      </c>
      <c r="P33" s="30" t="s">
        <v>54</v>
      </c>
      <c r="Q33" s="31" t="s">
        <v>44</v>
      </c>
      <c r="R33" s="31">
        <v>2023</v>
      </c>
      <c r="S33" s="31">
        <v>2025</v>
      </c>
      <c r="T33" s="32">
        <f>F33</f>
        <v>2331025.5499999998</v>
      </c>
      <c r="U33" s="32"/>
      <c r="V33" s="32"/>
      <c r="W33" s="32"/>
      <c r="X33" s="32"/>
      <c r="Y33" s="32"/>
      <c r="Z33" s="32"/>
      <c r="AA33" s="32"/>
      <c r="AB33" s="32">
        <f>SUM(G33:J33)+SUM(U33:Y33)</f>
        <v>2240255.1</v>
      </c>
    </row>
    <row r="34" spans="1:29" s="8" customFormat="1" ht="61.95" customHeight="1" x14ac:dyDescent="0.3">
      <c r="A34" s="3" t="s">
        <v>70</v>
      </c>
      <c r="B34" s="27" t="s">
        <v>60</v>
      </c>
      <c r="C34" s="41" t="s">
        <v>30</v>
      </c>
      <c r="D34" s="41">
        <v>2024</v>
      </c>
      <c r="E34" s="41">
        <v>2025</v>
      </c>
      <c r="F34" s="12">
        <v>72480</v>
      </c>
      <c r="G34" s="12">
        <v>4000</v>
      </c>
      <c r="H34" s="12">
        <v>68480</v>
      </c>
      <c r="I34" s="12">
        <v>0</v>
      </c>
      <c r="J34" s="12"/>
      <c r="K34" s="12"/>
      <c r="L34" s="12"/>
      <c r="M34" s="12">
        <f>SUM(G34:J34)+SUM(U34:Y34)</f>
        <v>72480</v>
      </c>
      <c r="N34" s="18"/>
      <c r="O34" s="3" t="s">
        <v>70</v>
      </c>
      <c r="P34" s="27" t="s">
        <v>60</v>
      </c>
      <c r="Q34" s="41" t="s">
        <v>30</v>
      </c>
      <c r="R34" s="41">
        <v>2024</v>
      </c>
      <c r="S34" s="41">
        <v>2025</v>
      </c>
      <c r="T34" s="12">
        <f t="shared" ref="T34" si="23">F34</f>
        <v>72480</v>
      </c>
      <c r="U34" s="12"/>
      <c r="V34" s="12"/>
      <c r="W34" s="12"/>
      <c r="X34" s="12"/>
      <c r="Y34" s="12"/>
      <c r="Z34" s="12"/>
      <c r="AA34" s="12"/>
      <c r="AB34" s="19">
        <f>M34</f>
        <v>72480</v>
      </c>
    </row>
    <row r="35" spans="1:29" s="8" customFormat="1" ht="36.75" customHeight="1" x14ac:dyDescent="0.3">
      <c r="A35" s="3" t="s">
        <v>90</v>
      </c>
      <c r="B35" s="27" t="s">
        <v>91</v>
      </c>
      <c r="C35" s="52" t="s">
        <v>46</v>
      </c>
      <c r="D35" s="52">
        <v>2025</v>
      </c>
      <c r="E35" s="52">
        <v>2027</v>
      </c>
      <c r="F35" s="12">
        <v>10500000</v>
      </c>
      <c r="G35" s="12"/>
      <c r="H35" s="12">
        <v>3500000</v>
      </c>
      <c r="I35" s="12">
        <v>3500000</v>
      </c>
      <c r="J35" s="12">
        <v>3500000</v>
      </c>
      <c r="K35" s="12"/>
      <c r="L35" s="12"/>
      <c r="M35" s="12">
        <v>10500000</v>
      </c>
      <c r="N35" s="18"/>
      <c r="O35" s="3" t="s">
        <v>90</v>
      </c>
      <c r="P35" s="27" t="s">
        <v>91</v>
      </c>
      <c r="Q35" s="52" t="s">
        <v>46</v>
      </c>
      <c r="R35" s="52">
        <v>2025</v>
      </c>
      <c r="S35" s="52">
        <v>2027</v>
      </c>
      <c r="T35" s="12">
        <v>10500000</v>
      </c>
      <c r="U35" s="12"/>
      <c r="V35" s="12"/>
      <c r="W35" s="12"/>
      <c r="X35" s="12"/>
      <c r="Y35" s="12"/>
      <c r="Z35" s="12"/>
      <c r="AA35" s="12"/>
      <c r="AB35" s="19">
        <v>10500000</v>
      </c>
    </row>
    <row r="36" spans="1:29" ht="14.25" customHeight="1" x14ac:dyDescent="0.3">
      <c r="A36" s="3" t="s">
        <v>26</v>
      </c>
      <c r="B36" s="61" t="s">
        <v>13</v>
      </c>
      <c r="C36" s="62"/>
      <c r="D36" s="62"/>
      <c r="E36" s="63"/>
      <c r="F36" s="11">
        <f>F37+F38+F39+F40+F41+F42+F43+F44+F45+F46+F47+F48</f>
        <v>60696561.059999995</v>
      </c>
      <c r="G36" s="11">
        <f t="shared" ref="G36:M36" si="24">G37+G38+G39+G40+G41+G42+G43+G44+G45+G46+G47+G48</f>
        <v>25443492.390000001</v>
      </c>
      <c r="H36" s="11">
        <f t="shared" si="24"/>
        <v>35253068.669999994</v>
      </c>
      <c r="I36" s="11">
        <f t="shared" si="24"/>
        <v>0</v>
      </c>
      <c r="J36" s="11">
        <f t="shared" si="24"/>
        <v>0</v>
      </c>
      <c r="K36" s="11">
        <f t="shared" si="24"/>
        <v>0</v>
      </c>
      <c r="L36" s="11">
        <f t="shared" si="24"/>
        <v>0</v>
      </c>
      <c r="M36" s="11">
        <f t="shared" si="24"/>
        <v>60696561.059999995</v>
      </c>
      <c r="N36" s="28" t="e">
        <f>#REF!+#REF!+#REF!+#REF!+#REF!+#REF!</f>
        <v>#REF!</v>
      </c>
      <c r="O36" s="3" t="s">
        <v>26</v>
      </c>
      <c r="P36" s="61" t="s">
        <v>13</v>
      </c>
      <c r="Q36" s="62"/>
      <c r="R36" s="62"/>
      <c r="S36" s="63"/>
      <c r="T36" s="11">
        <f>T37+T38+T39+T40+T41+T42+T43+T44+T45+T46+T47+T48</f>
        <v>60696561.059999995</v>
      </c>
      <c r="U36" s="11">
        <f t="shared" ref="U36:AB36" si="25">U37+U38+U39+U40+U41+U42+U43+U44+U45+U46+U47+U48</f>
        <v>0</v>
      </c>
      <c r="V36" s="11">
        <f t="shared" si="25"/>
        <v>0</v>
      </c>
      <c r="W36" s="11">
        <f t="shared" si="25"/>
        <v>0</v>
      </c>
      <c r="X36" s="11">
        <f t="shared" si="25"/>
        <v>0</v>
      </c>
      <c r="Y36" s="11">
        <f t="shared" si="25"/>
        <v>0</v>
      </c>
      <c r="Z36" s="11">
        <f t="shared" si="25"/>
        <v>0</v>
      </c>
      <c r="AA36" s="11">
        <f t="shared" si="25"/>
        <v>0</v>
      </c>
      <c r="AB36" s="11">
        <f t="shared" si="25"/>
        <v>60696561.059999995</v>
      </c>
      <c r="AC36" s="28"/>
    </row>
    <row r="37" spans="1:29" s="18" customFormat="1" ht="38.4" customHeight="1" x14ac:dyDescent="0.3">
      <c r="A37" s="3" t="s">
        <v>53</v>
      </c>
      <c r="B37" s="27" t="s">
        <v>88</v>
      </c>
      <c r="C37" s="41" t="s">
        <v>46</v>
      </c>
      <c r="D37" s="41">
        <v>2024</v>
      </c>
      <c r="E37" s="41">
        <v>2025</v>
      </c>
      <c r="F37" s="12">
        <v>13630547.140000001</v>
      </c>
      <c r="G37" s="12">
        <v>0</v>
      </c>
      <c r="H37" s="12">
        <v>13630547.140000001</v>
      </c>
      <c r="I37" s="12">
        <v>0</v>
      </c>
      <c r="J37" s="12"/>
      <c r="K37" s="12"/>
      <c r="L37" s="12"/>
      <c r="M37" s="12">
        <f t="shared" ref="M37:M43" si="26">SUM(G37:J37)+SUM(U37:Y37)</f>
        <v>13630547.140000001</v>
      </c>
      <c r="O37" s="3" t="s">
        <v>53</v>
      </c>
      <c r="P37" s="27" t="s">
        <v>68</v>
      </c>
      <c r="Q37" s="41" t="s">
        <v>46</v>
      </c>
      <c r="R37" s="41">
        <v>2024</v>
      </c>
      <c r="S37" s="41">
        <v>2025</v>
      </c>
      <c r="T37" s="12">
        <f t="shared" ref="T37:T39" si="27">F37</f>
        <v>13630547.140000001</v>
      </c>
      <c r="U37" s="12"/>
      <c r="V37" s="12"/>
      <c r="W37" s="12"/>
      <c r="X37" s="12"/>
      <c r="Y37" s="12"/>
      <c r="Z37" s="12"/>
      <c r="AA37" s="12"/>
      <c r="AB37" s="19">
        <f t="shared" ref="AB37:AB43" si="28">M37</f>
        <v>13630547.140000001</v>
      </c>
    </row>
    <row r="38" spans="1:29" s="18" customFormat="1" ht="158.4" customHeight="1" x14ac:dyDescent="0.3">
      <c r="A38" s="3" t="s">
        <v>56</v>
      </c>
      <c r="B38" s="27" t="s">
        <v>66</v>
      </c>
      <c r="C38" s="51" t="s">
        <v>30</v>
      </c>
      <c r="D38" s="51">
        <v>2023</v>
      </c>
      <c r="E38" s="51">
        <v>2025</v>
      </c>
      <c r="F38" s="12">
        <f>1656543.54-19735.9</f>
        <v>1636807.6400000001</v>
      </c>
      <c r="G38" s="12">
        <f>1025385-79226.36-19735.9</f>
        <v>926422.74</v>
      </c>
      <c r="H38" s="12">
        <f>710384.9</f>
        <v>710384.9</v>
      </c>
      <c r="I38" s="12">
        <v>0</v>
      </c>
      <c r="J38" s="12"/>
      <c r="K38" s="12"/>
      <c r="L38" s="12"/>
      <c r="M38" s="12">
        <f>SUM(G38:J38)+SUM(U38:Y38)</f>
        <v>1636807.6400000001</v>
      </c>
      <c r="O38" s="3" t="s">
        <v>56</v>
      </c>
      <c r="P38" s="27" t="s">
        <v>66</v>
      </c>
      <c r="Q38" s="51" t="s">
        <v>30</v>
      </c>
      <c r="R38" s="51">
        <v>2023</v>
      </c>
      <c r="S38" s="51">
        <v>2025</v>
      </c>
      <c r="T38" s="12">
        <f t="shared" si="27"/>
        <v>1636807.6400000001</v>
      </c>
      <c r="U38" s="12"/>
      <c r="V38" s="12"/>
      <c r="W38" s="12"/>
      <c r="X38" s="12"/>
      <c r="Y38" s="12"/>
      <c r="Z38" s="12"/>
      <c r="AA38" s="12"/>
      <c r="AB38" s="19">
        <f t="shared" si="28"/>
        <v>1636807.6400000001</v>
      </c>
    </row>
    <row r="39" spans="1:29" s="18" customFormat="1" ht="154.19999999999999" customHeight="1" x14ac:dyDescent="0.3">
      <c r="A39" s="3" t="s">
        <v>57</v>
      </c>
      <c r="B39" s="27" t="s">
        <v>67</v>
      </c>
      <c r="C39" s="41" t="s">
        <v>30</v>
      </c>
      <c r="D39" s="41">
        <v>2023</v>
      </c>
      <c r="E39" s="41">
        <v>2025</v>
      </c>
      <c r="F39" s="12">
        <v>4714112.1500000004</v>
      </c>
      <c r="G39" s="12">
        <v>1955700</v>
      </c>
      <c r="H39" s="12">
        <v>2758412.15</v>
      </c>
      <c r="I39" s="12">
        <v>0</v>
      </c>
      <c r="J39" s="12"/>
      <c r="K39" s="12"/>
      <c r="L39" s="12"/>
      <c r="M39" s="12">
        <f t="shared" si="26"/>
        <v>4714112.1500000004</v>
      </c>
      <c r="O39" s="3" t="s">
        <v>57</v>
      </c>
      <c r="P39" s="27" t="s">
        <v>67</v>
      </c>
      <c r="Q39" s="41" t="s">
        <v>30</v>
      </c>
      <c r="R39" s="41">
        <v>2023</v>
      </c>
      <c r="S39" s="41">
        <v>2025</v>
      </c>
      <c r="T39" s="12">
        <f t="shared" si="27"/>
        <v>4714112.1500000004</v>
      </c>
      <c r="U39" s="12"/>
      <c r="V39" s="12"/>
      <c r="W39" s="12"/>
      <c r="X39" s="12"/>
      <c r="Y39" s="12"/>
      <c r="Z39" s="12"/>
      <c r="AA39" s="12"/>
      <c r="AB39" s="19">
        <f t="shared" si="28"/>
        <v>4714112.1500000004</v>
      </c>
    </row>
    <row r="40" spans="1:29" s="18" customFormat="1" ht="60.6" customHeight="1" x14ac:dyDescent="0.3">
      <c r="A40" s="3" t="s">
        <v>58</v>
      </c>
      <c r="B40" s="27" t="s">
        <v>76</v>
      </c>
      <c r="C40" s="41" t="s">
        <v>46</v>
      </c>
      <c r="D40" s="41">
        <v>2024</v>
      </c>
      <c r="E40" s="41">
        <v>2025</v>
      </c>
      <c r="F40" s="12">
        <v>31955400</v>
      </c>
      <c r="G40" s="12">
        <v>17752900</v>
      </c>
      <c r="H40" s="12">
        <v>14202500</v>
      </c>
      <c r="I40" s="12">
        <v>0</v>
      </c>
      <c r="J40" s="12"/>
      <c r="K40" s="12"/>
      <c r="L40" s="12"/>
      <c r="M40" s="12">
        <f t="shared" si="26"/>
        <v>31955400</v>
      </c>
      <c r="O40" s="3" t="s">
        <v>58</v>
      </c>
      <c r="P40" s="27" t="s">
        <v>75</v>
      </c>
      <c r="Q40" s="41" t="s">
        <v>46</v>
      </c>
      <c r="R40" s="41">
        <v>2024</v>
      </c>
      <c r="S40" s="41">
        <v>2025</v>
      </c>
      <c r="T40" s="12">
        <f t="shared" ref="T40" si="29">F40</f>
        <v>31955400</v>
      </c>
      <c r="U40" s="12"/>
      <c r="V40" s="12"/>
      <c r="W40" s="12"/>
      <c r="X40" s="12"/>
      <c r="Y40" s="12"/>
      <c r="Z40" s="12"/>
      <c r="AA40" s="12"/>
      <c r="AB40" s="19">
        <f t="shared" si="28"/>
        <v>31955400</v>
      </c>
    </row>
    <row r="41" spans="1:29" s="18" customFormat="1" ht="68.400000000000006" customHeight="1" x14ac:dyDescent="0.3">
      <c r="A41" s="3" t="s">
        <v>59</v>
      </c>
      <c r="B41" s="27" t="s">
        <v>69</v>
      </c>
      <c r="C41" s="41" t="s">
        <v>46</v>
      </c>
      <c r="D41" s="41">
        <v>2024</v>
      </c>
      <c r="E41" s="41">
        <v>2025</v>
      </c>
      <c r="F41" s="12">
        <v>5972708.3499999996</v>
      </c>
      <c r="G41" s="12">
        <v>4180708.35</v>
      </c>
      <c r="H41" s="12">
        <v>1792000</v>
      </c>
      <c r="I41" s="12">
        <v>0</v>
      </c>
      <c r="J41" s="12"/>
      <c r="K41" s="12"/>
      <c r="L41" s="12"/>
      <c r="M41" s="12">
        <f t="shared" si="26"/>
        <v>5972708.3499999996</v>
      </c>
      <c r="O41" s="3" t="s">
        <v>59</v>
      </c>
      <c r="P41" s="27" t="s">
        <v>69</v>
      </c>
      <c r="Q41" s="41" t="s">
        <v>46</v>
      </c>
      <c r="R41" s="41">
        <v>2024</v>
      </c>
      <c r="S41" s="41">
        <v>2025</v>
      </c>
      <c r="T41" s="12">
        <f t="shared" ref="T41:T43" si="30">F41</f>
        <v>5972708.3499999996</v>
      </c>
      <c r="U41" s="12"/>
      <c r="V41" s="12"/>
      <c r="W41" s="12"/>
      <c r="X41" s="12"/>
      <c r="Y41" s="12"/>
      <c r="Z41" s="12"/>
      <c r="AA41" s="12"/>
      <c r="AB41" s="19">
        <f t="shared" si="28"/>
        <v>5972708.3499999996</v>
      </c>
    </row>
    <row r="42" spans="1:29" s="18" customFormat="1" ht="43.95" customHeight="1" x14ac:dyDescent="0.3">
      <c r="A42" s="3" t="s">
        <v>61</v>
      </c>
      <c r="B42" s="27" t="s">
        <v>62</v>
      </c>
      <c r="C42" s="51" t="s">
        <v>30</v>
      </c>
      <c r="D42" s="51">
        <v>2024</v>
      </c>
      <c r="E42" s="51">
        <v>2025</v>
      </c>
      <c r="F42" s="12">
        <v>2086967</v>
      </c>
      <c r="G42" s="12">
        <v>41114</v>
      </c>
      <c r="H42" s="12">
        <v>2045853</v>
      </c>
      <c r="I42" s="12">
        <v>0</v>
      </c>
      <c r="J42" s="12"/>
      <c r="K42" s="12"/>
      <c r="L42" s="12"/>
      <c r="M42" s="12">
        <f t="shared" si="26"/>
        <v>2086967</v>
      </c>
      <c r="O42" s="3" t="s">
        <v>61</v>
      </c>
      <c r="P42" s="27" t="s">
        <v>62</v>
      </c>
      <c r="Q42" s="51" t="s">
        <v>30</v>
      </c>
      <c r="R42" s="51">
        <v>2023</v>
      </c>
      <c r="S42" s="51">
        <v>2025</v>
      </c>
      <c r="T42" s="12">
        <f t="shared" si="30"/>
        <v>2086967</v>
      </c>
      <c r="U42" s="12"/>
      <c r="V42" s="12"/>
      <c r="W42" s="12"/>
      <c r="X42" s="12"/>
      <c r="Y42" s="12"/>
      <c r="Z42" s="12"/>
      <c r="AA42" s="12"/>
      <c r="AB42" s="19">
        <f t="shared" si="28"/>
        <v>2086967</v>
      </c>
    </row>
    <row r="43" spans="1:29" s="8" customFormat="1" ht="61.95" customHeight="1" x14ac:dyDescent="0.3">
      <c r="A43" s="3" t="s">
        <v>71</v>
      </c>
      <c r="B43" s="27" t="s">
        <v>60</v>
      </c>
      <c r="C43" s="41" t="s">
        <v>30</v>
      </c>
      <c r="D43" s="41">
        <v>2024</v>
      </c>
      <c r="E43" s="41">
        <v>2025</v>
      </c>
      <c r="F43" s="12">
        <v>615000</v>
      </c>
      <c r="G43" s="12">
        <v>563000</v>
      </c>
      <c r="H43" s="12">
        <v>52000</v>
      </c>
      <c r="I43" s="12">
        <v>0</v>
      </c>
      <c r="J43" s="12"/>
      <c r="K43" s="12"/>
      <c r="L43" s="12"/>
      <c r="M43" s="12">
        <f t="shared" si="26"/>
        <v>615000</v>
      </c>
      <c r="N43" s="18"/>
      <c r="O43" s="3" t="s">
        <v>71</v>
      </c>
      <c r="P43" s="27" t="s">
        <v>60</v>
      </c>
      <c r="Q43" s="41" t="s">
        <v>30</v>
      </c>
      <c r="R43" s="41">
        <v>2024</v>
      </c>
      <c r="S43" s="41">
        <v>2025</v>
      </c>
      <c r="T43" s="12">
        <f t="shared" si="30"/>
        <v>615000</v>
      </c>
      <c r="U43" s="12"/>
      <c r="V43" s="12"/>
      <c r="W43" s="12"/>
      <c r="X43" s="12"/>
      <c r="Y43" s="12"/>
      <c r="Z43" s="12"/>
      <c r="AA43" s="12"/>
      <c r="AB43" s="19">
        <f t="shared" si="28"/>
        <v>615000</v>
      </c>
    </row>
    <row r="44" spans="1:29" s="8" customFormat="1" ht="137.4" customHeight="1" x14ac:dyDescent="0.3">
      <c r="A44" s="3" t="s">
        <v>77</v>
      </c>
      <c r="B44" s="27" t="s">
        <v>80</v>
      </c>
      <c r="C44" s="50" t="s">
        <v>30</v>
      </c>
      <c r="D44" s="50">
        <v>2024</v>
      </c>
      <c r="E44" s="50">
        <v>2025</v>
      </c>
      <c r="F44" s="12">
        <v>4300</v>
      </c>
      <c r="G44" s="12">
        <v>0</v>
      </c>
      <c r="H44" s="12">
        <v>4300</v>
      </c>
      <c r="I44" s="12">
        <v>0</v>
      </c>
      <c r="J44" s="12"/>
      <c r="K44" s="12"/>
      <c r="L44" s="12"/>
      <c r="M44" s="12">
        <f t="shared" ref="M44:M46" si="31">SUM(G44:J44)+SUM(U44:Y44)</f>
        <v>4300</v>
      </c>
      <c r="N44" s="18"/>
      <c r="O44" s="3" t="s">
        <v>77</v>
      </c>
      <c r="P44" s="27" t="s">
        <v>80</v>
      </c>
      <c r="Q44" s="50" t="s">
        <v>30</v>
      </c>
      <c r="R44" s="50">
        <v>2024</v>
      </c>
      <c r="S44" s="50">
        <v>2025</v>
      </c>
      <c r="T44" s="12">
        <f t="shared" ref="T44:T47" si="32">F44</f>
        <v>4300</v>
      </c>
      <c r="U44" s="12"/>
      <c r="V44" s="12"/>
      <c r="W44" s="12"/>
      <c r="X44" s="12"/>
      <c r="Y44" s="12"/>
      <c r="Z44" s="12"/>
      <c r="AA44" s="12"/>
      <c r="AB44" s="19">
        <f t="shared" ref="AB44:AB47" si="33">M44</f>
        <v>4300</v>
      </c>
    </row>
    <row r="45" spans="1:29" s="8" customFormat="1" ht="86.4" customHeight="1" x14ac:dyDescent="0.3">
      <c r="A45" s="3" t="s">
        <v>78</v>
      </c>
      <c r="B45" s="27" t="s">
        <v>81</v>
      </c>
      <c r="C45" s="50" t="s">
        <v>30</v>
      </c>
      <c r="D45" s="50">
        <v>2024</v>
      </c>
      <c r="E45" s="50">
        <v>2025</v>
      </c>
      <c r="F45" s="12">
        <v>4920</v>
      </c>
      <c r="G45" s="12">
        <v>0</v>
      </c>
      <c r="H45" s="12">
        <v>4920</v>
      </c>
      <c r="I45" s="12">
        <v>0</v>
      </c>
      <c r="J45" s="12"/>
      <c r="K45" s="12"/>
      <c r="L45" s="12"/>
      <c r="M45" s="12">
        <f t="shared" si="31"/>
        <v>4920</v>
      </c>
      <c r="N45" s="18"/>
      <c r="O45" s="3" t="s">
        <v>78</v>
      </c>
      <c r="P45" s="27" t="s">
        <v>81</v>
      </c>
      <c r="Q45" s="50" t="s">
        <v>30</v>
      </c>
      <c r="R45" s="50">
        <v>2024</v>
      </c>
      <c r="S45" s="50">
        <v>2025</v>
      </c>
      <c r="T45" s="12">
        <f t="shared" si="32"/>
        <v>4920</v>
      </c>
      <c r="U45" s="12"/>
      <c r="V45" s="12"/>
      <c r="W45" s="12"/>
      <c r="X45" s="12"/>
      <c r="Y45" s="12"/>
      <c r="Z45" s="12"/>
      <c r="AA45" s="12"/>
      <c r="AB45" s="19">
        <f t="shared" si="33"/>
        <v>4920</v>
      </c>
    </row>
    <row r="46" spans="1:29" s="8" customFormat="1" ht="86.4" customHeight="1" x14ac:dyDescent="0.3">
      <c r="A46" s="3" t="s">
        <v>79</v>
      </c>
      <c r="B46" s="27" t="s">
        <v>82</v>
      </c>
      <c r="C46" s="50" t="s">
        <v>30</v>
      </c>
      <c r="D46" s="50">
        <v>2024</v>
      </c>
      <c r="E46" s="50">
        <v>2025</v>
      </c>
      <c r="F46" s="12">
        <v>5000</v>
      </c>
      <c r="G46" s="12">
        <v>0</v>
      </c>
      <c r="H46" s="12">
        <v>5000</v>
      </c>
      <c r="I46" s="12">
        <v>0</v>
      </c>
      <c r="J46" s="12"/>
      <c r="K46" s="12"/>
      <c r="L46" s="12"/>
      <c r="M46" s="12">
        <f t="shared" si="31"/>
        <v>5000</v>
      </c>
      <c r="N46" s="18"/>
      <c r="O46" s="3" t="s">
        <v>79</v>
      </c>
      <c r="P46" s="27" t="s">
        <v>82</v>
      </c>
      <c r="Q46" s="50" t="s">
        <v>30</v>
      </c>
      <c r="R46" s="50">
        <v>2024</v>
      </c>
      <c r="S46" s="50">
        <v>2025</v>
      </c>
      <c r="T46" s="12">
        <f t="shared" si="32"/>
        <v>5000</v>
      </c>
      <c r="U46" s="12"/>
      <c r="V46" s="12"/>
      <c r="W46" s="12"/>
      <c r="X46" s="12"/>
      <c r="Y46" s="12"/>
      <c r="Z46" s="12"/>
      <c r="AA46" s="12"/>
      <c r="AB46" s="19">
        <f t="shared" si="33"/>
        <v>5000</v>
      </c>
    </row>
    <row r="47" spans="1:29" s="18" customFormat="1" ht="55.95" customHeight="1" x14ac:dyDescent="0.3">
      <c r="A47" s="3" t="s">
        <v>83</v>
      </c>
      <c r="B47" s="27" t="s">
        <v>84</v>
      </c>
      <c r="C47" s="51" t="s">
        <v>30</v>
      </c>
      <c r="D47" s="51">
        <v>2024</v>
      </c>
      <c r="E47" s="51">
        <v>2025</v>
      </c>
      <c r="F47" s="12">
        <v>43418.98</v>
      </c>
      <c r="G47" s="12">
        <v>19735.900000000001</v>
      </c>
      <c r="H47" s="12">
        <v>23683.08</v>
      </c>
      <c r="I47" s="12">
        <v>0</v>
      </c>
      <c r="J47" s="12"/>
      <c r="K47" s="12"/>
      <c r="L47" s="12"/>
      <c r="M47" s="12">
        <f t="shared" ref="M47" si="34">SUM(G47:J47)+SUM(U47:Y47)</f>
        <v>43418.98</v>
      </c>
      <c r="O47" s="3" t="s">
        <v>83</v>
      </c>
      <c r="P47" s="27" t="s">
        <v>84</v>
      </c>
      <c r="Q47" s="51" t="s">
        <v>30</v>
      </c>
      <c r="R47" s="51">
        <v>2023</v>
      </c>
      <c r="S47" s="51">
        <v>2025</v>
      </c>
      <c r="T47" s="12">
        <f t="shared" si="32"/>
        <v>43418.98</v>
      </c>
      <c r="U47" s="12"/>
      <c r="V47" s="12"/>
      <c r="W47" s="12"/>
      <c r="X47" s="12"/>
      <c r="Y47" s="12"/>
      <c r="Z47" s="12"/>
      <c r="AA47" s="12"/>
      <c r="AB47" s="19">
        <f t="shared" si="33"/>
        <v>43418.98</v>
      </c>
    </row>
    <row r="48" spans="1:29" ht="62.25" customHeight="1" x14ac:dyDescent="0.3">
      <c r="A48" s="3" t="s">
        <v>89</v>
      </c>
      <c r="B48" s="54" t="s">
        <v>92</v>
      </c>
      <c r="C48" s="53" t="s">
        <v>30</v>
      </c>
      <c r="D48" s="23">
        <v>2024</v>
      </c>
      <c r="E48" s="23">
        <v>2025</v>
      </c>
      <c r="F48" s="25">
        <v>27379.8</v>
      </c>
      <c r="G48" s="14">
        <v>3911.4</v>
      </c>
      <c r="H48" s="25">
        <v>23468.400000000001</v>
      </c>
      <c r="I48" s="56"/>
      <c r="J48" s="56"/>
      <c r="K48" s="56"/>
      <c r="L48" s="56"/>
      <c r="M48" s="57">
        <v>27379.8</v>
      </c>
      <c r="N48" s="56"/>
      <c r="O48" s="3" t="s">
        <v>89</v>
      </c>
      <c r="P48" s="54" t="s">
        <v>92</v>
      </c>
      <c r="Q48" s="53" t="s">
        <v>30</v>
      </c>
      <c r="R48" s="23">
        <v>2024</v>
      </c>
      <c r="S48" s="23">
        <v>2025</v>
      </c>
      <c r="T48" s="25">
        <v>27379.8</v>
      </c>
      <c r="U48" s="56"/>
      <c r="V48" s="56"/>
      <c r="W48" s="56"/>
      <c r="X48" s="56"/>
      <c r="Y48" s="56"/>
      <c r="Z48" s="56"/>
      <c r="AA48" s="56"/>
      <c r="AB48" s="55">
        <v>27379.8</v>
      </c>
    </row>
  </sheetData>
  <mergeCells count="40">
    <mergeCell ref="B1:F1"/>
    <mergeCell ref="C5:H5"/>
    <mergeCell ref="B36:E36"/>
    <mergeCell ref="B13:E13"/>
    <mergeCell ref="B12:E12"/>
    <mergeCell ref="B11:E11"/>
    <mergeCell ref="B14:E14"/>
    <mergeCell ref="B19:E19"/>
    <mergeCell ref="B26:E26"/>
    <mergeCell ref="B25:E25"/>
    <mergeCell ref="B24:E24"/>
    <mergeCell ref="B22:E22"/>
    <mergeCell ref="B21:E21"/>
    <mergeCell ref="G7:L7"/>
    <mergeCell ref="AB7:AB8"/>
    <mergeCell ref="A7:A8"/>
    <mergeCell ref="B10:E10"/>
    <mergeCell ref="B7:B8"/>
    <mergeCell ref="C7:C8"/>
    <mergeCell ref="O7:O8"/>
    <mergeCell ref="F7:F8"/>
    <mergeCell ref="D7:E7"/>
    <mergeCell ref="M7:M8"/>
    <mergeCell ref="P10:S10"/>
    <mergeCell ref="P11:S11"/>
    <mergeCell ref="P12:S12"/>
    <mergeCell ref="U7:Y7"/>
    <mergeCell ref="P36:S36"/>
    <mergeCell ref="P24:S24"/>
    <mergeCell ref="P25:S25"/>
    <mergeCell ref="P26:S26"/>
    <mergeCell ref="P13:S13"/>
    <mergeCell ref="P14:S14"/>
    <mergeCell ref="P19:S19"/>
    <mergeCell ref="P21:S21"/>
    <mergeCell ref="P22:S22"/>
    <mergeCell ref="P7:P8"/>
    <mergeCell ref="Q7:Q8"/>
    <mergeCell ref="R7:S7"/>
    <mergeCell ref="T7:T8"/>
  </mergeCells>
  <pageMargins left="0.39370078740157483" right="0.39370078740157483" top="0.74803149606299213" bottom="0.74803149606299213" header="0.31496062992125984" footer="0.31496062992125984"/>
  <pageSetup paperSize="9" scale="76" pageOrder="overThenDown" orientation="landscape" r:id="rId1"/>
  <headerFooter differentFirst="1">
    <oddFooter>Strona &amp;P z &amp;N</oddFooter>
  </headerFooter>
  <rowBreaks count="2" manualBreakCount="2">
    <brk id="25" max="27" man="1"/>
    <brk id="35" max="27" man="1"/>
  </rowBreaks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Ostrzywilk</dc:creator>
  <cp:lastModifiedBy>PAWEŁ OSTRZYWILK</cp:lastModifiedBy>
  <cp:lastPrinted>2024-08-26T12:53:08Z</cp:lastPrinted>
  <dcterms:created xsi:type="dcterms:W3CDTF">2013-02-13T12:46:32Z</dcterms:created>
  <dcterms:modified xsi:type="dcterms:W3CDTF">2024-08-26T12:54:49Z</dcterms:modified>
</cp:coreProperties>
</file>