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.OSTRZYWILK\2023\Wykonanie 2023\"/>
    </mc:Choice>
  </mc:AlternateContent>
  <bookViews>
    <workbookView xWindow="0" yWindow="0" windowWidth="23040" windowHeight="8688"/>
  </bookViews>
  <sheets>
    <sheet name="Arkusz1" sheetId="1" r:id="rId1"/>
    <sheet name="Arkusz3" sheetId="3" r:id="rId2"/>
  </sheets>
  <calcPr calcId="152511"/>
</workbook>
</file>

<file path=xl/calcChain.xml><?xml version="1.0" encoding="utf-8"?>
<calcChain xmlns="http://schemas.openxmlformats.org/spreadsheetml/2006/main">
  <c r="G34" i="1" l="1"/>
  <c r="G52" i="1" l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F33" i="1"/>
  <c r="G33" i="1"/>
  <c r="G29" i="1"/>
  <c r="G28" i="1"/>
  <c r="G27" i="1"/>
  <c r="F29" i="1"/>
  <c r="F28" i="1"/>
  <c r="F27" i="1"/>
  <c r="G15" i="1"/>
  <c r="F38" i="1" l="1"/>
  <c r="G38" i="1"/>
  <c r="G26" i="1"/>
  <c r="I35" i="1"/>
  <c r="I36" i="1"/>
  <c r="I37" i="1"/>
  <c r="H37" i="1"/>
  <c r="H35" i="1"/>
  <c r="H36" i="1"/>
  <c r="H34" i="1"/>
  <c r="I34" i="1"/>
  <c r="F26" i="1"/>
  <c r="H39" i="1"/>
  <c r="I39" i="1"/>
  <c r="H40" i="1"/>
  <c r="I40" i="1"/>
  <c r="H18" i="1"/>
  <c r="H19" i="1"/>
  <c r="G14" i="1" l="1"/>
  <c r="F17" i="1"/>
  <c r="H17" i="1" s="1"/>
  <c r="F14" i="1"/>
  <c r="I14" i="1" l="1"/>
  <c r="H41" i="1"/>
  <c r="H43" i="1" l="1"/>
  <c r="I43" i="1"/>
  <c r="H44" i="1"/>
  <c r="I44" i="1"/>
  <c r="I38" i="1" l="1"/>
  <c r="G13" i="1"/>
  <c r="H15" i="1" l="1"/>
  <c r="F13" i="1"/>
  <c r="I15" i="1"/>
  <c r="H42" i="1" l="1"/>
  <c r="H38" i="1" s="1"/>
  <c r="H32" i="1"/>
  <c r="H27" i="1"/>
  <c r="I27" i="1" l="1"/>
  <c r="I32" i="1"/>
  <c r="I41" i="1"/>
  <c r="I42" i="1"/>
  <c r="I16" i="1"/>
  <c r="H16" i="1"/>
  <c r="H14" i="1" s="1"/>
  <c r="H13" i="1" l="1"/>
  <c r="G25" i="1" l="1"/>
  <c r="G23" i="1" l="1"/>
  <c r="G12" i="1" s="1"/>
  <c r="H23" i="1"/>
  <c r="F23" i="1"/>
  <c r="F12" i="1" s="1"/>
  <c r="G21" i="1"/>
  <c r="G11" i="1" s="1"/>
  <c r="H21" i="1"/>
  <c r="F21" i="1"/>
  <c r="G10" i="1" l="1"/>
  <c r="G20" i="1"/>
  <c r="H20" i="1"/>
  <c r="F20" i="1"/>
  <c r="I13" i="1" l="1"/>
  <c r="I31" i="1"/>
  <c r="H31" i="1"/>
  <c r="I28" i="1" l="1"/>
  <c r="H28" i="1"/>
  <c r="I30" i="1"/>
  <c r="H30" i="1"/>
  <c r="I33" i="1"/>
  <c r="H33" i="1"/>
  <c r="H12" i="1" l="1"/>
  <c r="I12" i="1" l="1"/>
  <c r="I29" i="1" l="1"/>
  <c r="H29" i="1"/>
  <c r="H26" i="1" s="1"/>
  <c r="I26" i="1"/>
  <c r="H11" i="1" l="1"/>
  <c r="H10" i="1" s="1"/>
  <c r="H25" i="1"/>
  <c r="F25" i="1"/>
  <c r="I25" i="1" s="1"/>
  <c r="F11" i="1"/>
  <c r="F10" i="1" l="1"/>
  <c r="I10" i="1" s="1"/>
  <c r="I11" i="1"/>
</calcChain>
</file>

<file path=xl/sharedStrings.xml><?xml version="1.0" encoding="utf-8"?>
<sst xmlns="http://schemas.openxmlformats.org/spreadsheetml/2006/main" count="125" uniqueCount="93">
  <si>
    <t>Lp</t>
  </si>
  <si>
    <t>1.</t>
  </si>
  <si>
    <t>1.a</t>
  </si>
  <si>
    <t>1.b</t>
  </si>
  <si>
    <t>1.1.</t>
  </si>
  <si>
    <t>1.1.1.</t>
  </si>
  <si>
    <t>Nazwa i cel</t>
  </si>
  <si>
    <t>Jednostka odpowiedzialna lub koordynująca program (przedsięwzięcie)</t>
  </si>
  <si>
    <t>od</t>
  </si>
  <si>
    <t>do</t>
  </si>
  <si>
    <t>Łączne nakłady finansowe</t>
  </si>
  <si>
    <t>-wydatki majątkowe</t>
  </si>
  <si>
    <t>- wydatki bieżące</t>
  </si>
  <si>
    <t>1.1.2.1</t>
  </si>
  <si>
    <t>Wydatki na programy, projekty lub zadania związane z umowami partnerstwa publiczno-prywatnego, z tego:</t>
  </si>
  <si>
    <t>1.2.1.</t>
  </si>
  <si>
    <t>1.2.1.1</t>
  </si>
  <si>
    <t>1.1.2.</t>
  </si>
  <si>
    <t>1.3</t>
  </si>
  <si>
    <t>1.3.1.</t>
  </si>
  <si>
    <t>1.3.1.1</t>
  </si>
  <si>
    <t>1.3.1.2</t>
  </si>
  <si>
    <t>1.3.1.3</t>
  </si>
  <si>
    <t>1.3.2.</t>
  </si>
  <si>
    <t>1.3.2.1</t>
  </si>
  <si>
    <t xml:space="preserve">Okres realizacji programu </t>
  </si>
  <si>
    <t>Powiatowe Centrum Pomocy Rodzinie w Chrzanowie</t>
  </si>
  <si>
    <t>Starostwo Powiatowe w Chrzanowie</t>
  </si>
  <si>
    <t>Wydatki na programy, projekty lub zadania pozostałe (inne niż wymienione w pkt 1.1 i 1.2) z tego:</t>
  </si>
  <si>
    <t>-wydatki bieżące</t>
  </si>
  <si>
    <t>Wydatki na programy, projekty lub zadania związane z programami realizowanymi z udziałem środków, o których mowa w art.. 5 ust. 1 pkt 2i3 ustawy z dnia 27 sierpnia 2009 r. o finansach publicznych ( Dz. U. Nr 157. poz 1240, z późn.zm.) z tego</t>
  </si>
  <si>
    <t>Wydatki na przedsięwzięcia - ogółem (1.1+1.2+1.3) z tego:</t>
  </si>
  <si>
    <t>1.3.1.4</t>
  </si>
  <si>
    <t>1.3.1.6</t>
  </si>
  <si>
    <t>Finansowanie pobytu dzieci z terenu Powiatu Chrzanowskiego w rodzinach zastępczych poza Powiatem - Zabezpieczenie warunków socjalno-bytowych dzieciom pozbawionym opieki rodziców biologicznych</t>
  </si>
  <si>
    <t>Zawodowa Rodzina Zastępcza-Zabezpieczenie warunków socjalno-bytowych dzieciom pozbawionym opieki rodziców biologicznych</t>
  </si>
  <si>
    <t>1.3.1.5</t>
  </si>
  <si>
    <t>1.3.1.7</t>
  </si>
  <si>
    <t>1.3.1.8</t>
  </si>
  <si>
    <t>1.1.1.1</t>
  </si>
  <si>
    <t>1.1.1.2</t>
  </si>
  <si>
    <t>1.3.2.2</t>
  </si>
  <si>
    <t>1.3.2.3</t>
  </si>
  <si>
    <t>1.3.2.4</t>
  </si>
  <si>
    <t>Powiatowy Zarząd Dróg w Chrzanowie</t>
  </si>
  <si>
    <t>1.3.2.5</t>
  </si>
  <si>
    <t>1.3.2.6</t>
  </si>
  <si>
    <t>Wydatki (w zł)</t>
  </si>
  <si>
    <t>pozostałe do realizacji</t>
  </si>
  <si>
    <t>Załącznik Nr 9</t>
  </si>
  <si>
    <t>Stopień realizacji        (w %)</t>
  </si>
  <si>
    <t>Finansowanie działalności pogotowia rodzinnego - Zabezpieczenie warunków socjalno-bytowych dzieciom pozbawionym opieki rodziców biologicznych</t>
  </si>
  <si>
    <t>1.3.2.7</t>
  </si>
  <si>
    <t>1.3.2.8</t>
  </si>
  <si>
    <t>ZS Techniczych "FABLOK"w Chrzanowie</t>
  </si>
  <si>
    <t xml:space="preserve">Projekt zintegrowany LIFE EKOMALOPOLSKA - "Wdrażanie Regionalnego Planu Działań dla Klimatu i Energii"  </t>
  </si>
  <si>
    <t>Zimowe utrzymanie dróg - Zabezpieczenie bezpieczeństwa na drogach powiatowych</t>
  </si>
  <si>
    <t>1.1.2</t>
  </si>
  <si>
    <t>1.1.2.2</t>
  </si>
  <si>
    <t>Finansowanie rodzinnych domów dziecka - Zabezpieczenie warunków socjalno-bytowych dzieciom pozbawionym opieki rodziców biologicznych</t>
  </si>
  <si>
    <t>Finansowanie pobytu dzieci z terenu Powiatu Chrzanowskiego w placówkach opiekuńczo-wychowawczych- typu rodzinnego -  Zabezpieczenie warunków socjalno-bytowych dzieciom pozbawionym opieki rodziców biologicznych</t>
  </si>
  <si>
    <t>Program kompleksowego wsparcia rodzin "Za Życiem" - Realizacja programu "Za Życiem"</t>
  </si>
  <si>
    <t>Specjalny Ośrodek Szkolno-Wychowawczy w Chrzanowie</t>
  </si>
  <si>
    <t>1.3.1.10</t>
  </si>
  <si>
    <t>1.3.1.11</t>
  </si>
  <si>
    <t>1.3.1.12</t>
  </si>
  <si>
    <t>Przebudowa skrzyżowania drogi wojewódzkiej nr 791 z drogą powiatową nr 1043K oraz drogą gminna nr G101109K w m. Myślachowice - Zapewnienie bezpieczeństwa na drogach znajdujących się na terenie powiatu chrzanowskiego</t>
  </si>
  <si>
    <t>Stopień zaawansowania realizacji przedsięwzięć  ujętych w Wieloletniej Prognozie Finansowej Powiatu Chrzanowskiego na lata 2023-2034 wg stanu na dzień 31.12.2023r.</t>
  </si>
  <si>
    <t>Wkład własny Powiatu Chrzanowskiego do projektu "Cyberbezpieczny samorząd"</t>
  </si>
  <si>
    <t>do 31.12.2023r.</t>
  </si>
  <si>
    <t>Przebudowa odcinka DP 1022K w km lokalnym od 0+035,1 do 0+794,4 w Gminie Alwernia w sołectwie Poręba Źegoty - al. Belwender</t>
  </si>
  <si>
    <t>Finansowanie pobytu dzieci z terenu Powiatu Chrzanowskiego w placówkach opiekuńczo-wychowawczych poza Powiatem - Zabezpieczenie warunków socjalno-bytowych dzieciom pozbawionym opieki rodziców biologicznych</t>
  </si>
  <si>
    <t xml:space="preserve"> "Poprawa edukacji zawodowej w PCE w Chrzanowie i ZS w Libiążu poprzez rozwój CKZ i oferty kształcenia zawodowego" - Trwałość projektu </t>
  </si>
  <si>
    <t>Wkład własny PPDPS w Płazie  do projektu "Dostępna przestrzeń publiczna"</t>
  </si>
  <si>
    <t>Powiatowy Dom Pomocy Społecznej w Płazie</t>
  </si>
  <si>
    <t xml:space="preserve">Dostępna przestrzeń publiczna w Powiecie Chrzanowskim - dostosowanie budynków Starostwa Powiatowego w Chrzanowie do potrzeb osób niepełnosprawnych </t>
  </si>
  <si>
    <t>Przebudowa drogi powiatowej 1010K w km od 4+359 do km 5+781 w miejscowości Babice, Powiat Chrzanowski - Zapewnienie bezpieczeństwa na drogach znajdujących się na terenie powiatu chrzanowskiego</t>
  </si>
  <si>
    <t>Realizacja dokumentacji nowego odcinka drogi od DP 1044K(ul. Sikorskiego) do ul. Fabrycznej lub ul. Rafineryjnej w Trzebini</t>
  </si>
  <si>
    <t>Modernizacja Pałacu Starzeńskich w Płazie - tj. budynku A Powiatowego Domu Pomocy Społecznej w Płazie</t>
  </si>
  <si>
    <t>Przebudowa części DP 1022K w dwóch odcinkach na obszarze Gminy Alwernia</t>
  </si>
  <si>
    <t>Rozbudowa drogi powiatowej 1029K(ul.Słowackiego) w km od 1+160,00 do km 2+060,00 w miejscowości Trzebinia, Powiat Chrzanowski</t>
  </si>
  <si>
    <t>Dokumentacja projektowa przebudowy części dróg powiatowych na obszarze powiatu Chrzanowskiego</t>
  </si>
  <si>
    <t>1.3.2.9</t>
  </si>
  <si>
    <t>Rozwój infrastruktury sportowej w Powiecie Chrzanowskim: 1.Budowa boiska wielofunkcyjnego o nawierzchni poliuretanowej w tym boiska do piłki nożnej, siatkówki, koszykówki, streetball'a oraz wykonanie placu do gry w bule przy Zespole Szkół Techniczno-Usługowych w Trzebini 2.Dostawa i montaż stolarki okiennej na Hali Sportowej przy Zespole Szkół Techniczno-Usługowych w Trzebini, ul. Gwarków 3, 3. Budowa boiska do padla przy ul. Kardynała Wyszyńskiego 19 w Chrzanowie</t>
  </si>
  <si>
    <t>1.3.2.10</t>
  </si>
  <si>
    <t>Rozwój infrastruktury edukacyjnej w Powiecie Chrzanowskim: 1. Modernizacja budynku Zespołu Szkół Ekonomiczno-Chemicznych w Trzebini, 2. Modernizacja kanalizacji w budynku Zespołu Szkół Technicznych "FABLOK" w Chrzanowie przy ul. Fabrycznej 27, 3. Modernizacja instalacji wody bytowej i hydrantowej, kanalizacyjnej w budynku I LO w Chrzanowie przy ul. Piłsudskiego 14 w Chrzanowie, 4. Modernizacja Auli w budynku Zespołu Szkół w Libiążu ul. Górnicza 3</t>
  </si>
  <si>
    <t>1.3.2.11</t>
  </si>
  <si>
    <t>1.3.2.12</t>
  </si>
  <si>
    <t>Wdrożenie systemu eDok Archiwum, przeprowadzenie instruktażu  funkcjonalności Systemu oraz udzielenie licencji niewyłącznej na System</t>
  </si>
  <si>
    <t>1.3.2.13</t>
  </si>
  <si>
    <t>Wykonanie dokumentacji projektowo-kosztorysowej na zadanie pn. "Remont Auli w Zespole Szkół w Libiążu" przy ul. Górniczej 3</t>
  </si>
  <si>
    <t>1.3.2.14</t>
  </si>
  <si>
    <t>Pomoc finansowa dla Województwa Małopolskiego w formie dotacji celowej z przeznaczeniem dla wspólnego przygotowania zadania inwestycyjnego p.n:"Budowa obwodnicy m. Olszyny i Jankowice w/c DW 781- opracowanie dokumentacji projektowej, pełnienie nadzoru autorskiego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</si>
</sst>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z_ł_-;\-* #,##0\ _z_ł_-;_-* &quot;-&quot;\ _z_ł_-;_-@_-"/>
    <numFmt numFmtId="43" formatCode="_-* #,##0.00\ _z_ł_-;\-* #,##0.00\ _z_ł_-;_-* &quot;-&quot;??\ _z_ł_-;_-@_-"/>
  </numFmts>
  <fonts count="7" x14ac:knownFonts="1">
    <font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1" fontId="3" fillId="0" borderId="1" xfId="0" applyNumberFormat="1" applyFont="1" applyBorder="1"/>
    <xf numFmtId="49" fontId="3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41" fontId="4" fillId="0" borderId="1" xfId="0" applyNumberFormat="1" applyFont="1" applyBorder="1"/>
    <xf numFmtId="43" fontId="4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/>
    <xf numFmtId="43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/>
    </xf>
    <xf numFmtId="43" fontId="2" fillId="0" borderId="0" xfId="0" applyNumberFormat="1" applyFont="1"/>
    <xf numFmtId="49" fontId="3" fillId="0" borderId="1" xfId="0" applyNumberFormat="1" applyFont="1" applyBorder="1" applyAlignment="1">
      <alignment wrapText="1"/>
    </xf>
    <xf numFmtId="43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wrapText="1"/>
    </xf>
    <xf numFmtId="43" fontId="3" fillId="0" borderId="8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43" fontId="3" fillId="0" borderId="0" xfId="0" applyNumberFormat="1" applyFont="1"/>
    <xf numFmtId="41" fontId="3" fillId="0" borderId="0" xfId="0" applyNumberFormat="1" applyFont="1"/>
    <xf numFmtId="43" fontId="4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8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49" fontId="3" fillId="0" borderId="6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49" fontId="3" fillId="0" borderId="8" xfId="0" applyNumberFormat="1" applyFont="1" applyBorder="1" applyAlignment="1">
      <alignment horizontal="left"/>
    </xf>
    <xf numFmtId="43" fontId="4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3" fillId="0" borderId="9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view="pageBreakPreview" topLeftCell="A19" zoomScale="115" zoomScaleNormal="115" zoomScaleSheetLayoutView="115" workbookViewId="0">
      <selection activeCell="D28" sqref="D28"/>
    </sheetView>
  </sheetViews>
  <sheetFormatPr defaultRowHeight="14.4" x14ac:dyDescent="0.3"/>
  <cols>
    <col min="1" max="1" width="5.88671875" style="24" customWidth="1"/>
    <col min="2" max="2" width="22.33203125" style="25" customWidth="1"/>
    <col min="3" max="3" width="15.6640625" style="25" customWidth="1"/>
    <col min="4" max="4" width="5.109375" style="25" customWidth="1"/>
    <col min="5" max="5" width="4.5546875" style="25" customWidth="1"/>
    <col min="6" max="6" width="13.109375" style="25" customWidth="1"/>
    <col min="7" max="7" width="13" style="25" customWidth="1"/>
    <col min="8" max="8" width="12.6640625" style="25" customWidth="1"/>
    <col min="9" max="9" width="13.44140625" style="26" customWidth="1"/>
  </cols>
  <sheetData>
    <row r="1" spans="1:9" x14ac:dyDescent="0.3">
      <c r="H1" s="25" t="s">
        <v>49</v>
      </c>
    </row>
    <row r="3" spans="1:9" x14ac:dyDescent="0.3">
      <c r="G3" s="27"/>
    </row>
    <row r="5" spans="1:9" ht="33.75" customHeight="1" x14ac:dyDescent="0.3">
      <c r="A5" s="42" t="s">
        <v>67</v>
      </c>
      <c r="B5" s="42"/>
      <c r="C5" s="42"/>
      <c r="D5" s="42"/>
      <c r="E5" s="42"/>
      <c r="F5" s="42"/>
      <c r="G5" s="42"/>
      <c r="H5" s="42"/>
      <c r="I5" s="42"/>
    </row>
    <row r="7" spans="1:9" ht="37.5" customHeight="1" x14ac:dyDescent="0.3">
      <c r="A7" s="45" t="s">
        <v>0</v>
      </c>
      <c r="B7" s="39" t="s">
        <v>6</v>
      </c>
      <c r="C7" s="39" t="s">
        <v>7</v>
      </c>
      <c r="D7" s="39" t="s">
        <v>25</v>
      </c>
      <c r="E7" s="39"/>
      <c r="F7" s="39" t="s">
        <v>10</v>
      </c>
      <c r="G7" s="40" t="s">
        <v>47</v>
      </c>
      <c r="H7" s="41"/>
      <c r="I7" s="43" t="s">
        <v>50</v>
      </c>
    </row>
    <row r="8" spans="1:9" ht="19.5" customHeight="1" x14ac:dyDescent="0.3">
      <c r="A8" s="46"/>
      <c r="B8" s="39"/>
      <c r="C8" s="39"/>
      <c r="D8" s="22" t="s">
        <v>8</v>
      </c>
      <c r="E8" s="22" t="s">
        <v>9</v>
      </c>
      <c r="F8" s="39"/>
      <c r="G8" s="22" t="s">
        <v>69</v>
      </c>
      <c r="H8" s="22" t="s">
        <v>48</v>
      </c>
      <c r="I8" s="44"/>
    </row>
    <row r="9" spans="1:9" s="1" customFormat="1" ht="10.199999999999999" x14ac:dyDescent="0.2">
      <c r="A9" s="2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13</v>
      </c>
    </row>
    <row r="10" spans="1:9" x14ac:dyDescent="0.3">
      <c r="A10" s="2" t="s">
        <v>1</v>
      </c>
      <c r="B10" s="47" t="s">
        <v>31</v>
      </c>
      <c r="C10" s="47"/>
      <c r="D10" s="47"/>
      <c r="E10" s="47"/>
      <c r="F10" s="9">
        <f>F11+F12</f>
        <v>52744952.780000001</v>
      </c>
      <c r="G10" s="9">
        <f>G11+G12</f>
        <v>10026019.890000001</v>
      </c>
      <c r="H10" s="9">
        <f>H11+H12</f>
        <v>39961805.299999997</v>
      </c>
      <c r="I10" s="11">
        <f t="shared" ref="I10:I13" si="0">G10/F10*100</f>
        <v>19.008491545757337</v>
      </c>
    </row>
    <row r="11" spans="1:9" x14ac:dyDescent="0.3">
      <c r="A11" s="2" t="s">
        <v>2</v>
      </c>
      <c r="B11" s="52" t="s">
        <v>29</v>
      </c>
      <c r="C11" s="52"/>
      <c r="D11" s="52"/>
      <c r="E11" s="52"/>
      <c r="F11" s="12">
        <f>F14+F21+F26</f>
        <v>41700607.310000002</v>
      </c>
      <c r="G11" s="12">
        <f>G14+G21+G26</f>
        <v>7722190.0500000007</v>
      </c>
      <c r="H11" s="12">
        <f>H14+H21+H26</f>
        <v>31221289.669999994</v>
      </c>
      <c r="I11" s="11">
        <f t="shared" si="0"/>
        <v>18.518171672162154</v>
      </c>
    </row>
    <row r="12" spans="1:9" x14ac:dyDescent="0.3">
      <c r="A12" s="2" t="s">
        <v>3</v>
      </c>
      <c r="B12" s="52" t="s">
        <v>11</v>
      </c>
      <c r="C12" s="52"/>
      <c r="D12" s="52"/>
      <c r="E12" s="52"/>
      <c r="F12" s="12">
        <f>F23+F38</f>
        <v>11044345.470000001</v>
      </c>
      <c r="G12" s="12">
        <f>G23+G38</f>
        <v>2303829.84</v>
      </c>
      <c r="H12" s="12">
        <f>H23+H38</f>
        <v>8740515.6300000008</v>
      </c>
      <c r="I12" s="11">
        <f t="shared" si="0"/>
        <v>20.859813252473348</v>
      </c>
    </row>
    <row r="13" spans="1:9" s="13" customFormat="1" ht="48" customHeight="1" x14ac:dyDescent="0.3">
      <c r="A13" s="9" t="s">
        <v>4</v>
      </c>
      <c r="B13" s="51" t="s">
        <v>30</v>
      </c>
      <c r="C13" s="51"/>
      <c r="D13" s="51"/>
      <c r="E13" s="51"/>
      <c r="F13" s="9">
        <f>F14</f>
        <v>1050155.5900000001</v>
      </c>
      <c r="G13" s="9">
        <f t="shared" ref="G13:H13" si="1">G14</f>
        <v>249114.26</v>
      </c>
      <c r="H13" s="9">
        <f t="shared" si="1"/>
        <v>801041.33</v>
      </c>
      <c r="I13" s="15">
        <f t="shared" si="0"/>
        <v>23.721652521984858</v>
      </c>
    </row>
    <row r="14" spans="1:9" ht="12" customHeight="1" x14ac:dyDescent="0.3">
      <c r="A14" s="2" t="s">
        <v>5</v>
      </c>
      <c r="B14" s="52" t="s">
        <v>12</v>
      </c>
      <c r="C14" s="52"/>
      <c r="D14" s="52"/>
      <c r="E14" s="52"/>
      <c r="F14" s="12">
        <f>SUM(F15:F16)</f>
        <v>1050155.5900000001</v>
      </c>
      <c r="G14" s="12">
        <f>SUM(G15:G16)</f>
        <v>249114.26</v>
      </c>
      <c r="H14" s="12">
        <f>SUM(H15:H16)</f>
        <v>801041.33</v>
      </c>
      <c r="I14" s="11">
        <f>G14/F14*100</f>
        <v>23.721652521984858</v>
      </c>
    </row>
    <row r="15" spans="1:9" ht="47.25" customHeight="1" x14ac:dyDescent="0.3">
      <c r="A15" s="2" t="s">
        <v>39</v>
      </c>
      <c r="B15" s="14" t="s">
        <v>55</v>
      </c>
      <c r="C15" s="22" t="s">
        <v>27</v>
      </c>
      <c r="D15" s="2">
        <v>2021</v>
      </c>
      <c r="E15" s="2">
        <v>2030</v>
      </c>
      <c r="F15" s="11">
        <v>1022318</v>
      </c>
      <c r="G15" s="11">
        <f>23062.9+109852.99+116198.37</f>
        <v>249114.26</v>
      </c>
      <c r="H15" s="11">
        <f t="shared" ref="H15:H19" si="2">F15-G15</f>
        <v>773203.74</v>
      </c>
      <c r="I15" s="11">
        <f t="shared" ref="I15" si="3">G15/F15*100</f>
        <v>24.367590123621028</v>
      </c>
    </row>
    <row r="16" spans="1:9" ht="31.8" x14ac:dyDescent="0.3">
      <c r="A16" s="2" t="s">
        <v>40</v>
      </c>
      <c r="B16" s="18" t="s">
        <v>68</v>
      </c>
      <c r="C16" s="29" t="s">
        <v>27</v>
      </c>
      <c r="D16" s="29">
        <v>2023</v>
      </c>
      <c r="E16" s="29">
        <v>2025</v>
      </c>
      <c r="F16" s="11">
        <v>27837.59</v>
      </c>
      <c r="G16" s="11">
        <v>0</v>
      </c>
      <c r="H16" s="11">
        <f t="shared" si="2"/>
        <v>27837.59</v>
      </c>
      <c r="I16" s="11">
        <f>G16/F16*100</f>
        <v>0</v>
      </c>
    </row>
    <row r="17" spans="1:9" ht="13.2" customHeight="1" x14ac:dyDescent="0.3">
      <c r="A17" s="2" t="s">
        <v>57</v>
      </c>
      <c r="B17" s="52" t="s">
        <v>11</v>
      </c>
      <c r="C17" s="52"/>
      <c r="D17" s="52"/>
      <c r="E17" s="52"/>
      <c r="F17" s="10">
        <f>SUM(F18:F19)</f>
        <v>3581106.56</v>
      </c>
      <c r="G17" s="11"/>
      <c r="H17" s="11">
        <f t="shared" si="2"/>
        <v>3581106.56</v>
      </c>
      <c r="I17" s="11"/>
    </row>
    <row r="18" spans="1:9" ht="49.2" customHeight="1" x14ac:dyDescent="0.3">
      <c r="A18" s="2" t="s">
        <v>13</v>
      </c>
      <c r="B18" s="18" t="s">
        <v>70</v>
      </c>
      <c r="C18" s="29" t="s">
        <v>44</v>
      </c>
      <c r="D18" s="29">
        <v>2023</v>
      </c>
      <c r="E18" s="29">
        <v>2024</v>
      </c>
      <c r="F18" s="11">
        <v>3509649.56</v>
      </c>
      <c r="G18" s="11">
        <v>0</v>
      </c>
      <c r="H18" s="11">
        <f t="shared" si="2"/>
        <v>3509649.56</v>
      </c>
      <c r="I18" s="11">
        <v>0</v>
      </c>
    </row>
    <row r="19" spans="1:9" ht="36" customHeight="1" x14ac:dyDescent="0.3">
      <c r="A19" s="2" t="s">
        <v>58</v>
      </c>
      <c r="B19" s="18" t="s">
        <v>68</v>
      </c>
      <c r="C19" s="29" t="s">
        <v>27</v>
      </c>
      <c r="D19" s="29">
        <v>2023</v>
      </c>
      <c r="E19" s="29">
        <v>2025</v>
      </c>
      <c r="F19" s="11">
        <v>71457</v>
      </c>
      <c r="G19" s="11">
        <v>0</v>
      </c>
      <c r="H19" s="11">
        <f t="shared" si="2"/>
        <v>71457</v>
      </c>
      <c r="I19" s="11">
        <v>0</v>
      </c>
    </row>
    <row r="20" spans="1:9" s="6" customFormat="1" ht="22.5" customHeight="1" x14ac:dyDescent="0.3">
      <c r="A20" s="7">
        <v>2</v>
      </c>
      <c r="B20" s="53" t="s">
        <v>14</v>
      </c>
      <c r="C20" s="54"/>
      <c r="D20" s="54"/>
      <c r="E20" s="55"/>
      <c r="F20" s="8">
        <f t="shared" ref="F20:H20" si="4">F21+F23</f>
        <v>0</v>
      </c>
      <c r="G20" s="8">
        <f t="shared" si="4"/>
        <v>0</v>
      </c>
      <c r="H20" s="8">
        <f t="shared" si="4"/>
        <v>0</v>
      </c>
      <c r="I20" s="11">
        <v>0</v>
      </c>
    </row>
    <row r="21" spans="1:9" ht="12" customHeight="1" x14ac:dyDescent="0.3">
      <c r="A21" s="2" t="s">
        <v>15</v>
      </c>
      <c r="B21" s="48" t="s">
        <v>12</v>
      </c>
      <c r="C21" s="49"/>
      <c r="D21" s="49"/>
      <c r="E21" s="50"/>
      <c r="F21" s="4">
        <f t="shared" ref="F21:H21" si="5">SUM(F22:F22)</f>
        <v>0</v>
      </c>
      <c r="G21" s="4">
        <f t="shared" si="5"/>
        <v>0</v>
      </c>
      <c r="H21" s="4">
        <f t="shared" si="5"/>
        <v>0</v>
      </c>
      <c r="I21" s="11">
        <v>0</v>
      </c>
    </row>
    <row r="22" spans="1:9" ht="12" customHeight="1" x14ac:dyDescent="0.3">
      <c r="A22" s="2" t="s">
        <v>16</v>
      </c>
      <c r="B22" s="23"/>
      <c r="C22" s="23"/>
      <c r="D22" s="23"/>
      <c r="E22" s="23"/>
      <c r="F22" s="4">
        <v>0</v>
      </c>
      <c r="G22" s="4">
        <v>0</v>
      </c>
      <c r="H22" s="4">
        <v>0</v>
      </c>
      <c r="I22" s="11">
        <v>0</v>
      </c>
    </row>
    <row r="23" spans="1:9" ht="12" customHeight="1" x14ac:dyDescent="0.3">
      <c r="A23" s="2" t="s">
        <v>17</v>
      </c>
      <c r="B23" s="48" t="s">
        <v>11</v>
      </c>
      <c r="C23" s="49"/>
      <c r="D23" s="49"/>
      <c r="E23" s="50"/>
      <c r="F23" s="4">
        <f t="shared" ref="F23:H23" si="6">SUM(F24:F24)</f>
        <v>0</v>
      </c>
      <c r="G23" s="4">
        <f t="shared" si="6"/>
        <v>0</v>
      </c>
      <c r="H23" s="4">
        <f t="shared" si="6"/>
        <v>0</v>
      </c>
      <c r="I23" s="11">
        <v>0</v>
      </c>
    </row>
    <row r="24" spans="1:9" ht="12" customHeight="1" x14ac:dyDescent="0.3">
      <c r="A24" s="2" t="s">
        <v>13</v>
      </c>
      <c r="B24" s="56"/>
      <c r="C24" s="33"/>
      <c r="D24" s="33"/>
      <c r="E24" s="33"/>
      <c r="F24" s="4">
        <v>0</v>
      </c>
      <c r="G24" s="4">
        <v>0</v>
      </c>
      <c r="H24" s="4">
        <v>0</v>
      </c>
      <c r="I24" s="11">
        <v>0</v>
      </c>
    </row>
    <row r="25" spans="1:9" s="6" customFormat="1" ht="24.75" customHeight="1" x14ac:dyDescent="0.3">
      <c r="A25" s="7" t="s">
        <v>18</v>
      </c>
      <c r="B25" s="53" t="s">
        <v>28</v>
      </c>
      <c r="C25" s="54"/>
      <c r="D25" s="54"/>
      <c r="E25" s="55"/>
      <c r="F25" s="28">
        <f>F26+F38</f>
        <v>51694797.189999998</v>
      </c>
      <c r="G25" s="28">
        <f>G26+G38</f>
        <v>9776905.6300000008</v>
      </c>
      <c r="H25" s="28">
        <f>H26+H38</f>
        <v>39160763.969999999</v>
      </c>
      <c r="I25" s="15">
        <f t="shared" ref="I25:I42" si="7">G25/F25*100</f>
        <v>18.912745888267604</v>
      </c>
    </row>
    <row r="26" spans="1:9" x14ac:dyDescent="0.3">
      <c r="A26" s="2" t="s">
        <v>19</v>
      </c>
      <c r="B26" s="48" t="s">
        <v>12</v>
      </c>
      <c r="C26" s="49"/>
      <c r="D26" s="49"/>
      <c r="E26" s="50"/>
      <c r="F26" s="10">
        <f>SUM(F27:F37)</f>
        <v>40650451.719999999</v>
      </c>
      <c r="G26" s="10">
        <f>SUM(G27:G37)</f>
        <v>7473075.790000001</v>
      </c>
      <c r="H26" s="10">
        <f>SUM(H27:H33)</f>
        <v>30420248.339999996</v>
      </c>
      <c r="I26" s="11">
        <f t="shared" si="7"/>
        <v>18.383745994938728</v>
      </c>
    </row>
    <row r="27" spans="1:9" s="21" customFormat="1" ht="57.75" customHeight="1" x14ac:dyDescent="0.3">
      <c r="A27" s="2" t="s">
        <v>20</v>
      </c>
      <c r="B27" s="5" t="s">
        <v>35</v>
      </c>
      <c r="C27" s="29" t="s">
        <v>26</v>
      </c>
      <c r="D27" s="29">
        <v>2022</v>
      </c>
      <c r="E27" s="29">
        <v>2027</v>
      </c>
      <c r="F27" s="11">
        <f>328519+1532031</f>
        <v>1860550</v>
      </c>
      <c r="G27" s="11">
        <f>111571.41+277474.42</f>
        <v>389045.82999999996</v>
      </c>
      <c r="H27" s="11">
        <f>F27-G27</f>
        <v>1471504.17</v>
      </c>
      <c r="I27" s="11">
        <f t="shared" si="7"/>
        <v>20.910259331917981</v>
      </c>
    </row>
    <row r="28" spans="1:9" s="21" customFormat="1" ht="55.8" customHeight="1" x14ac:dyDescent="0.3">
      <c r="A28" s="2" t="s">
        <v>21</v>
      </c>
      <c r="B28" s="5" t="s">
        <v>51</v>
      </c>
      <c r="C28" s="29" t="s">
        <v>26</v>
      </c>
      <c r="D28" s="29">
        <v>2022</v>
      </c>
      <c r="E28" s="29">
        <v>2027</v>
      </c>
      <c r="F28" s="11">
        <f>120149+782543+292085</f>
        <v>1194777</v>
      </c>
      <c r="G28" s="11">
        <f>193584.26+161713.64</f>
        <v>355297.9</v>
      </c>
      <c r="H28" s="11">
        <f>F28-G28</f>
        <v>839479.1</v>
      </c>
      <c r="I28" s="11">
        <f t="shared" si="7"/>
        <v>29.737591199027101</v>
      </c>
    </row>
    <row r="29" spans="1:9" s="21" customFormat="1" ht="60.6" customHeight="1" x14ac:dyDescent="0.3">
      <c r="A29" s="2" t="s">
        <v>22</v>
      </c>
      <c r="B29" s="5" t="s">
        <v>59</v>
      </c>
      <c r="C29" s="29" t="s">
        <v>26</v>
      </c>
      <c r="D29" s="29">
        <v>2022</v>
      </c>
      <c r="E29" s="29">
        <v>2028</v>
      </c>
      <c r="F29" s="11">
        <f>53800+407742</f>
        <v>461542</v>
      </c>
      <c r="G29" s="11">
        <f>53799.48+73792.53</f>
        <v>127592.01000000001</v>
      </c>
      <c r="H29" s="11">
        <f t="shared" ref="H29:H37" si="8">F29-G29</f>
        <v>333949.99</v>
      </c>
      <c r="I29" s="11">
        <f t="shared" si="7"/>
        <v>27.644723557119399</v>
      </c>
    </row>
    <row r="30" spans="1:9" s="21" customFormat="1" ht="72" customHeight="1" x14ac:dyDescent="0.3">
      <c r="A30" s="2" t="s">
        <v>32</v>
      </c>
      <c r="B30" s="30" t="s">
        <v>71</v>
      </c>
      <c r="C30" s="31" t="s">
        <v>27</v>
      </c>
      <c r="D30" s="31">
        <v>2023</v>
      </c>
      <c r="E30" s="31">
        <v>2034</v>
      </c>
      <c r="F30" s="32">
        <v>21865000</v>
      </c>
      <c r="G30" s="11">
        <v>1589245.78</v>
      </c>
      <c r="H30" s="11">
        <f t="shared" si="8"/>
        <v>20275754.219999999</v>
      </c>
      <c r="I30" s="11">
        <f t="shared" si="7"/>
        <v>7.2684462840155506</v>
      </c>
    </row>
    <row r="31" spans="1:9" s="21" customFormat="1" ht="75" customHeight="1" x14ac:dyDescent="0.3">
      <c r="A31" s="2" t="s">
        <v>36</v>
      </c>
      <c r="B31" s="30" t="s">
        <v>34</v>
      </c>
      <c r="C31" s="31" t="s">
        <v>27</v>
      </c>
      <c r="D31" s="31">
        <v>2023</v>
      </c>
      <c r="E31" s="31">
        <v>2034</v>
      </c>
      <c r="F31" s="32">
        <v>2663500</v>
      </c>
      <c r="G31" s="11">
        <v>268622.2</v>
      </c>
      <c r="H31" s="11">
        <f t="shared" si="8"/>
        <v>2394877.7999999998</v>
      </c>
      <c r="I31" s="11">
        <f t="shared" si="7"/>
        <v>10.085308804204994</v>
      </c>
    </row>
    <row r="32" spans="1:9" s="21" customFormat="1" ht="70.5" customHeight="1" x14ac:dyDescent="0.3">
      <c r="A32" s="2" t="s">
        <v>33</v>
      </c>
      <c r="B32" s="5" t="s">
        <v>60</v>
      </c>
      <c r="C32" s="29" t="s">
        <v>27</v>
      </c>
      <c r="D32" s="29">
        <v>2022</v>
      </c>
      <c r="E32" s="29">
        <v>2024</v>
      </c>
      <c r="F32" s="11">
        <v>763752</v>
      </c>
      <c r="G32" s="11">
        <v>232055.95</v>
      </c>
      <c r="H32" s="11">
        <f t="shared" si="8"/>
        <v>531696.05000000005</v>
      </c>
      <c r="I32" s="11">
        <f t="shared" si="7"/>
        <v>30.383678209680632</v>
      </c>
    </row>
    <row r="33" spans="1:9" s="21" customFormat="1" ht="36" customHeight="1" x14ac:dyDescent="0.3">
      <c r="A33" s="2" t="s">
        <v>37</v>
      </c>
      <c r="B33" s="16" t="s">
        <v>56</v>
      </c>
      <c r="C33" s="17" t="s">
        <v>44</v>
      </c>
      <c r="D33" s="17">
        <v>2022</v>
      </c>
      <c r="E33" s="17">
        <v>2024</v>
      </c>
      <c r="F33" s="20">
        <f>8065321.17+294072+119140+359400</f>
        <v>8837933.1699999999</v>
      </c>
      <c r="G33" s="11">
        <f>1912634.12+2352312.04</f>
        <v>4264946.16</v>
      </c>
      <c r="H33" s="11">
        <f t="shared" si="8"/>
        <v>4572987.01</v>
      </c>
      <c r="I33" s="11">
        <f t="shared" si="7"/>
        <v>48.257280044583098</v>
      </c>
    </row>
    <row r="34" spans="1:9" s="38" customFormat="1" ht="51" customHeight="1" x14ac:dyDescent="0.3">
      <c r="A34" s="34" t="s">
        <v>38</v>
      </c>
      <c r="B34" s="35" t="s">
        <v>61</v>
      </c>
      <c r="C34" s="36" t="s">
        <v>62</v>
      </c>
      <c r="D34" s="36">
        <v>2022</v>
      </c>
      <c r="E34" s="36">
        <v>2026</v>
      </c>
      <c r="F34" s="37">
        <v>591492</v>
      </c>
      <c r="G34" s="32">
        <f>62791.17+99232.81</f>
        <v>162023.97999999998</v>
      </c>
      <c r="H34" s="32">
        <f t="shared" si="8"/>
        <v>429468.02</v>
      </c>
      <c r="I34" s="32">
        <f t="shared" si="7"/>
        <v>27.392421199272341</v>
      </c>
    </row>
    <row r="35" spans="1:9" s="21" customFormat="1" ht="58.2" customHeight="1" x14ac:dyDescent="0.3">
      <c r="A35" s="2" t="s">
        <v>63</v>
      </c>
      <c r="B35" s="30" t="s">
        <v>72</v>
      </c>
      <c r="C35" s="31" t="s">
        <v>54</v>
      </c>
      <c r="D35" s="31">
        <v>2023</v>
      </c>
      <c r="E35" s="31">
        <v>2025</v>
      </c>
      <c r="F35" s="32">
        <v>2331025.5499999998</v>
      </c>
      <c r="G35" s="11">
        <v>84245.98</v>
      </c>
      <c r="H35" s="11">
        <f t="shared" si="8"/>
        <v>2246779.5699999998</v>
      </c>
      <c r="I35" s="11">
        <f t="shared" si="7"/>
        <v>3.614116541965831</v>
      </c>
    </row>
    <row r="36" spans="1:9" s="21" customFormat="1" ht="37.200000000000003" customHeight="1" x14ac:dyDescent="0.3">
      <c r="A36" s="2" t="s">
        <v>64</v>
      </c>
      <c r="B36" s="18" t="s">
        <v>73</v>
      </c>
      <c r="C36" s="29" t="s">
        <v>74</v>
      </c>
      <c r="D36" s="29">
        <v>2023</v>
      </c>
      <c r="E36" s="29">
        <v>2024</v>
      </c>
      <c r="F36" s="11">
        <v>8400</v>
      </c>
      <c r="G36" s="11">
        <v>0</v>
      </c>
      <c r="H36" s="11">
        <f t="shared" si="8"/>
        <v>8400</v>
      </c>
      <c r="I36" s="11">
        <f t="shared" si="7"/>
        <v>0</v>
      </c>
    </row>
    <row r="37" spans="1:9" s="21" customFormat="1" ht="53.4" customHeight="1" x14ac:dyDescent="0.3">
      <c r="A37" s="2" t="s">
        <v>65</v>
      </c>
      <c r="B37" s="18" t="s">
        <v>75</v>
      </c>
      <c r="C37" s="29" t="s">
        <v>27</v>
      </c>
      <c r="D37" s="29">
        <v>2024</v>
      </c>
      <c r="E37" s="29">
        <v>2025</v>
      </c>
      <c r="F37" s="11">
        <v>72480</v>
      </c>
      <c r="G37" s="11">
        <v>0</v>
      </c>
      <c r="H37" s="11">
        <f t="shared" si="8"/>
        <v>72480</v>
      </c>
      <c r="I37" s="11">
        <f t="shared" si="7"/>
        <v>0</v>
      </c>
    </row>
    <row r="38" spans="1:9" ht="14.25" customHeight="1" x14ac:dyDescent="0.3">
      <c r="A38" s="2" t="s">
        <v>23</v>
      </c>
      <c r="B38" s="48" t="s">
        <v>11</v>
      </c>
      <c r="C38" s="49"/>
      <c r="D38" s="49"/>
      <c r="E38" s="50"/>
      <c r="F38" s="10">
        <f>SUM(F39:F44)</f>
        <v>11044345.470000001</v>
      </c>
      <c r="G38" s="10">
        <f>SUM(G39:G44)</f>
        <v>2303829.84</v>
      </c>
      <c r="H38" s="10">
        <f>SUM(H39:H44)</f>
        <v>8740515.6300000008</v>
      </c>
      <c r="I38" s="11">
        <f>G38/F38*100</f>
        <v>20.859813252473348</v>
      </c>
    </row>
    <row r="39" spans="1:9" ht="78.599999999999994" customHeight="1" x14ac:dyDescent="0.3">
      <c r="A39" s="2" t="s">
        <v>24</v>
      </c>
      <c r="B39" s="18" t="s">
        <v>76</v>
      </c>
      <c r="C39" s="29" t="s">
        <v>44</v>
      </c>
      <c r="D39" s="29">
        <v>2023</v>
      </c>
      <c r="E39" s="29">
        <v>2024</v>
      </c>
      <c r="F39" s="11">
        <v>3487605</v>
      </c>
      <c r="G39" s="11">
        <v>2303829.84</v>
      </c>
      <c r="H39" s="11">
        <f>F39-G39</f>
        <v>1183775.1600000001</v>
      </c>
      <c r="I39" s="11">
        <f t="shared" si="7"/>
        <v>66.057648156829686</v>
      </c>
    </row>
    <row r="40" spans="1:9" ht="45.6" customHeight="1" x14ac:dyDescent="0.3">
      <c r="A40" s="2" t="s">
        <v>41</v>
      </c>
      <c r="B40" s="18" t="s">
        <v>77</v>
      </c>
      <c r="C40" s="29" t="s">
        <v>44</v>
      </c>
      <c r="D40" s="29">
        <v>2023</v>
      </c>
      <c r="E40" s="29">
        <v>2024</v>
      </c>
      <c r="F40" s="11">
        <v>473550</v>
      </c>
      <c r="G40" s="11">
        <v>0</v>
      </c>
      <c r="H40" s="11">
        <f t="shared" ref="H40:H42" si="9">F40-G40</f>
        <v>473550</v>
      </c>
      <c r="I40" s="11">
        <f t="shared" si="7"/>
        <v>0</v>
      </c>
    </row>
    <row r="41" spans="1:9" ht="59.4" customHeight="1" x14ac:dyDescent="0.3">
      <c r="A41" s="2" t="s">
        <v>42</v>
      </c>
      <c r="B41" s="18" t="s">
        <v>75</v>
      </c>
      <c r="C41" s="29" t="s">
        <v>27</v>
      </c>
      <c r="D41" s="29">
        <v>2024</v>
      </c>
      <c r="E41" s="29">
        <v>2025</v>
      </c>
      <c r="F41" s="11">
        <v>615000</v>
      </c>
      <c r="G41" s="11">
        <v>0</v>
      </c>
      <c r="H41" s="11">
        <f>F41-G41</f>
        <v>615000</v>
      </c>
      <c r="I41" s="11">
        <f t="shared" si="7"/>
        <v>0</v>
      </c>
    </row>
    <row r="42" spans="1:9" ht="35.4" customHeight="1" x14ac:dyDescent="0.3">
      <c r="A42" s="2" t="s">
        <v>43</v>
      </c>
      <c r="B42" s="18" t="s">
        <v>78</v>
      </c>
      <c r="C42" s="29" t="s">
        <v>27</v>
      </c>
      <c r="D42" s="29">
        <v>2024</v>
      </c>
      <c r="E42" s="29">
        <v>2026</v>
      </c>
      <c r="F42" s="11">
        <v>1468569</v>
      </c>
      <c r="G42" s="11">
        <v>0</v>
      </c>
      <c r="H42" s="11">
        <f t="shared" si="9"/>
        <v>1468569</v>
      </c>
      <c r="I42" s="11">
        <f t="shared" si="7"/>
        <v>0</v>
      </c>
    </row>
    <row r="43" spans="1:9" ht="33" customHeight="1" x14ac:dyDescent="0.3">
      <c r="A43" s="2" t="s">
        <v>45</v>
      </c>
      <c r="B43" s="18" t="s">
        <v>79</v>
      </c>
      <c r="C43" s="29" t="s">
        <v>44</v>
      </c>
      <c r="D43" s="29">
        <v>2023</v>
      </c>
      <c r="E43" s="29">
        <v>2024</v>
      </c>
      <c r="F43" s="11">
        <v>4141621.48</v>
      </c>
      <c r="G43" s="11">
        <v>0</v>
      </c>
      <c r="H43" s="11">
        <f t="shared" ref="H43:H44" si="10">F43-G43</f>
        <v>4141621.48</v>
      </c>
      <c r="I43" s="11">
        <f t="shared" ref="I43:I44" si="11">G43/F43*100</f>
        <v>0</v>
      </c>
    </row>
    <row r="44" spans="1:9" ht="56.4" customHeight="1" x14ac:dyDescent="0.3">
      <c r="A44" s="2" t="s">
        <v>46</v>
      </c>
      <c r="B44" s="18" t="s">
        <v>80</v>
      </c>
      <c r="C44" s="29" t="s">
        <v>44</v>
      </c>
      <c r="D44" s="29">
        <v>2023</v>
      </c>
      <c r="E44" s="29">
        <v>2024</v>
      </c>
      <c r="F44" s="11">
        <v>857999.99</v>
      </c>
      <c r="G44" s="11">
        <v>0</v>
      </c>
      <c r="H44" s="11">
        <f t="shared" si="10"/>
        <v>857999.99</v>
      </c>
      <c r="I44" s="11">
        <f t="shared" si="11"/>
        <v>0</v>
      </c>
    </row>
    <row r="45" spans="1:9" ht="42" x14ac:dyDescent="0.3">
      <c r="A45" s="2" t="s">
        <v>52</v>
      </c>
      <c r="B45" s="18" t="s">
        <v>81</v>
      </c>
      <c r="C45" s="29" t="s">
        <v>44</v>
      </c>
      <c r="D45" s="29">
        <v>2023</v>
      </c>
      <c r="E45" s="29">
        <v>2024</v>
      </c>
      <c r="F45" s="11">
        <v>550000</v>
      </c>
      <c r="G45" s="11">
        <v>0</v>
      </c>
      <c r="H45" s="11">
        <f t="shared" ref="H45:H52" si="12">F45-G45</f>
        <v>550000</v>
      </c>
      <c r="I45" s="11">
        <f t="shared" ref="I45:I52" si="13">G45/F45*100</f>
        <v>0</v>
      </c>
    </row>
    <row r="46" spans="1:9" ht="31.8" x14ac:dyDescent="0.3">
      <c r="A46" s="2" t="s">
        <v>53</v>
      </c>
      <c r="B46" s="18" t="s">
        <v>73</v>
      </c>
      <c r="C46" s="29" t="s">
        <v>74</v>
      </c>
      <c r="D46" s="29">
        <v>2023</v>
      </c>
      <c r="E46" s="29">
        <v>2024</v>
      </c>
      <c r="F46" s="11">
        <v>37400</v>
      </c>
      <c r="G46" s="11">
        <v>0</v>
      </c>
      <c r="H46" s="11">
        <f t="shared" si="12"/>
        <v>37400</v>
      </c>
      <c r="I46" s="11">
        <f t="shared" si="13"/>
        <v>0</v>
      </c>
    </row>
    <row r="47" spans="1:9" ht="164.4" x14ac:dyDescent="0.3">
      <c r="A47" s="2" t="s">
        <v>82</v>
      </c>
      <c r="B47" s="18" t="s">
        <v>83</v>
      </c>
      <c r="C47" s="29" t="s">
        <v>27</v>
      </c>
      <c r="D47" s="29">
        <v>2023</v>
      </c>
      <c r="E47" s="29">
        <v>2025</v>
      </c>
      <c r="F47" s="11">
        <v>2222100</v>
      </c>
      <c r="G47" s="11">
        <v>0</v>
      </c>
      <c r="H47" s="11">
        <f t="shared" si="12"/>
        <v>2222100</v>
      </c>
      <c r="I47" s="11">
        <f t="shared" si="13"/>
        <v>0</v>
      </c>
    </row>
    <row r="48" spans="1:9" ht="158.4" customHeight="1" x14ac:dyDescent="0.3">
      <c r="A48" s="2" t="s">
        <v>84</v>
      </c>
      <c r="B48" s="18" t="s">
        <v>85</v>
      </c>
      <c r="C48" s="29" t="s">
        <v>27</v>
      </c>
      <c r="D48" s="29">
        <v>2023</v>
      </c>
      <c r="E48" s="29">
        <v>2025</v>
      </c>
      <c r="F48" s="11">
        <v>4705882.3499999996</v>
      </c>
      <c r="G48" s="11">
        <v>0</v>
      </c>
      <c r="H48" s="11">
        <f t="shared" si="12"/>
        <v>4705882.3499999996</v>
      </c>
      <c r="I48" s="11">
        <f t="shared" si="13"/>
        <v>0</v>
      </c>
    </row>
    <row r="49" spans="1:9" ht="82.8" x14ac:dyDescent="0.3">
      <c r="A49" s="2" t="s">
        <v>86</v>
      </c>
      <c r="B49" s="19" t="s">
        <v>66</v>
      </c>
      <c r="C49" s="29" t="s">
        <v>27</v>
      </c>
      <c r="D49" s="29">
        <v>2021</v>
      </c>
      <c r="E49" s="29">
        <v>2024</v>
      </c>
      <c r="F49" s="11">
        <v>48831</v>
      </c>
      <c r="G49" s="11">
        <v>0</v>
      </c>
      <c r="H49" s="11">
        <f t="shared" si="12"/>
        <v>48831</v>
      </c>
      <c r="I49" s="11">
        <f t="shared" si="13"/>
        <v>0</v>
      </c>
    </row>
    <row r="50" spans="1:9" ht="59.4" customHeight="1" x14ac:dyDescent="0.3">
      <c r="A50" s="2" t="s">
        <v>87</v>
      </c>
      <c r="B50" s="18" t="s">
        <v>88</v>
      </c>
      <c r="C50" s="29" t="s">
        <v>27</v>
      </c>
      <c r="D50" s="29">
        <v>2023</v>
      </c>
      <c r="E50" s="29">
        <v>2024</v>
      </c>
      <c r="F50" s="11">
        <v>22250.7</v>
      </c>
      <c r="G50" s="11">
        <v>0</v>
      </c>
      <c r="H50" s="11">
        <f t="shared" si="12"/>
        <v>22250.7</v>
      </c>
      <c r="I50" s="11">
        <f t="shared" si="13"/>
        <v>0</v>
      </c>
    </row>
    <row r="51" spans="1:9" ht="52.2" x14ac:dyDescent="0.3">
      <c r="A51" s="2" t="s">
        <v>89</v>
      </c>
      <c r="B51" s="18" t="s">
        <v>90</v>
      </c>
      <c r="C51" s="29" t="s">
        <v>27</v>
      </c>
      <c r="D51" s="29">
        <v>2023</v>
      </c>
      <c r="E51" s="29">
        <v>2024</v>
      </c>
      <c r="F51" s="11">
        <v>40595</v>
      </c>
      <c r="G51" s="11">
        <v>0</v>
      </c>
      <c r="H51" s="11">
        <f t="shared" si="12"/>
        <v>40595</v>
      </c>
      <c r="I51" s="11">
        <f t="shared" si="13"/>
        <v>0</v>
      </c>
    </row>
    <row r="52" spans="1:9" ht="103.2" x14ac:dyDescent="0.3">
      <c r="A52" s="2" t="s">
        <v>91</v>
      </c>
      <c r="B52" s="18" t="s">
        <v>92</v>
      </c>
      <c r="C52" s="29" t="s">
        <v>27</v>
      </c>
      <c r="D52" s="29">
        <v>2022</v>
      </c>
      <c r="E52" s="29">
        <v>2024</v>
      </c>
      <c r="F52" s="11">
        <v>102851.56</v>
      </c>
      <c r="G52" s="11">
        <f>35018.9+63784.43</f>
        <v>98803.33</v>
      </c>
      <c r="H52" s="11">
        <f t="shared" si="12"/>
        <v>4048.2299999999959</v>
      </c>
      <c r="I52" s="11">
        <f t="shared" si="13"/>
        <v>96.064007196390605</v>
      </c>
    </row>
    <row r="53" spans="1:9" x14ac:dyDescent="0.3">
      <c r="H53" s="26"/>
    </row>
    <row r="55" spans="1:9" x14ac:dyDescent="0.3">
      <c r="G55" s="26"/>
    </row>
  </sheetData>
  <mergeCells count="20">
    <mergeCell ref="B10:E10"/>
    <mergeCell ref="B7:B8"/>
    <mergeCell ref="B38:E38"/>
    <mergeCell ref="B13:E13"/>
    <mergeCell ref="B12:E12"/>
    <mergeCell ref="B11:E11"/>
    <mergeCell ref="B14:E14"/>
    <mergeCell ref="B26:E26"/>
    <mergeCell ref="B25:E25"/>
    <mergeCell ref="B23:E23"/>
    <mergeCell ref="B21:E21"/>
    <mergeCell ref="B20:E20"/>
    <mergeCell ref="C7:C8"/>
    <mergeCell ref="B17:E17"/>
    <mergeCell ref="F7:F8"/>
    <mergeCell ref="D7:E7"/>
    <mergeCell ref="G7:H7"/>
    <mergeCell ref="A5:I5"/>
    <mergeCell ref="I7:I8"/>
    <mergeCell ref="A7:A8"/>
  </mergeCells>
  <pageMargins left="0.39370078740157483" right="0.39370078740157483" top="0.74803149606299213" bottom="0.74803149606299213" header="0.31496062992125984" footer="0.31496062992125984"/>
  <pageSetup paperSize="9" scale="90" pageOrder="overThenDown" orientation="portrait" r:id="rId1"/>
  <headerFooter differentFirst="1"/>
  <rowBreaks count="2" manualBreakCount="2">
    <brk id="24" max="16383" man="1"/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Ostrzywilk</dc:creator>
  <cp:lastModifiedBy>PAWEŁ OSTRZYWILK</cp:lastModifiedBy>
  <cp:lastPrinted>2024-03-26T10:58:36Z</cp:lastPrinted>
  <dcterms:created xsi:type="dcterms:W3CDTF">2013-02-13T12:46:32Z</dcterms:created>
  <dcterms:modified xsi:type="dcterms:W3CDTF">2024-03-26T10:58:38Z</dcterms:modified>
</cp:coreProperties>
</file>