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28920" yWindow="-120" windowWidth="29040" windowHeight="15720"/>
  </bookViews>
  <sheets>
    <sheet name="Arkusz1" sheetId="1" r:id="rId1"/>
  </sheets>
  <definedNames>
    <definedName name="_xlnm.Print_Area" localSheetId="0">Arkusz1!$A$1:$H$56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/>
  <c r="H21"/>
  <c r="H14"/>
  <c r="F28"/>
  <c r="F29"/>
  <c r="F26" s="1"/>
  <c r="H31"/>
  <c r="H53" l="1"/>
  <c r="F21"/>
  <c r="F20"/>
  <c r="F22"/>
  <c r="H22" s="1"/>
  <c r="H19"/>
  <c r="F17"/>
  <c r="H17" s="1"/>
  <c r="H51"/>
  <c r="F54"/>
  <c r="H54" s="1"/>
  <c r="F49"/>
  <c r="F46"/>
  <c r="H46" s="1"/>
  <c r="F48"/>
  <c r="H48" s="1"/>
  <c r="F47"/>
  <c r="H47" s="1"/>
  <c r="F13"/>
  <c r="F24" s="1"/>
  <c r="F25" s="1"/>
  <c r="F12"/>
  <c r="H45"/>
  <c r="H44"/>
  <c r="H43"/>
  <c r="H42"/>
  <c r="H41"/>
  <c r="H15"/>
  <c r="H16"/>
  <c r="H18"/>
  <c r="H13" l="1"/>
  <c r="H38"/>
  <c r="H37"/>
  <c r="H49"/>
  <c r="H32"/>
  <c r="H33"/>
  <c r="H34"/>
  <c r="H29" l="1"/>
  <c r="H28"/>
  <c r="H25" l="1"/>
  <c r="H39"/>
  <c r="H36"/>
  <c r="H12"/>
  <c r="H26" l="1"/>
  <c r="H24" l="1"/>
  <c r="H55" s="1"/>
</calcChain>
</file>

<file path=xl/sharedStrings.xml><?xml version="1.0" encoding="utf-8"?>
<sst xmlns="http://schemas.openxmlformats.org/spreadsheetml/2006/main" count="176" uniqueCount="130">
  <si>
    <t>L.p.</t>
  </si>
  <si>
    <t>Wyszczególnienie elementów rozliczeniowych</t>
  </si>
  <si>
    <t>J.m.</t>
  </si>
  <si>
    <t>Ilość</t>
  </si>
  <si>
    <t>Cena jedn. PLN</t>
  </si>
  <si>
    <t>Wartość netto PLN</t>
  </si>
  <si>
    <t>Roboty przygotowawcze i rozbiórkowe</t>
  </si>
  <si>
    <t>Pomiary geodezyjne, wytyczenie  w terenie osi głównych, pomiary geodezyjne realizacyjne, sporządzanie dokumentacji powykonawczej, inwentaryzacji, map geodezyjnych powykonawczych oraz pomiary kontrolne i sprawdzające.</t>
  </si>
  <si>
    <t>km</t>
  </si>
  <si>
    <t>Roboty ziemne</t>
  </si>
  <si>
    <t>Roboty ziemne - wykop pod projektowane warstwy konstrukcyjne związane z wykonaniem koryta z transportem urobku na odkład Wykonawcy.</t>
  </si>
  <si>
    <t>Mechaniczne profilowanie i zagęszczanie podłoża pod warstwy konstrukcyjne nawierzchni.</t>
  </si>
  <si>
    <t>Podbudowy</t>
  </si>
  <si>
    <t>Nawierzchnie</t>
  </si>
  <si>
    <t>Elementy ulic</t>
  </si>
  <si>
    <t>mb</t>
  </si>
  <si>
    <t>Organizacja ruchu</t>
  </si>
  <si>
    <t>szt.</t>
  </si>
  <si>
    <t>Roboty wykończeniowe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</si>
  <si>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</si>
  <si>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I.II.</t>
  </si>
  <si>
    <t>I.III.</t>
  </si>
  <si>
    <t>I.IV.</t>
  </si>
  <si>
    <t>I.V.</t>
  </si>
  <si>
    <t>I.VI.</t>
  </si>
  <si>
    <t>I.VII.</t>
  </si>
  <si>
    <t>Inwestor:</t>
  </si>
  <si>
    <t>Data wykonania:</t>
  </si>
  <si>
    <t>Klasyfikacja robót:</t>
  </si>
  <si>
    <t>Zadanie:</t>
  </si>
  <si>
    <t>I.</t>
  </si>
  <si>
    <t>1</t>
  </si>
  <si>
    <t>Razem [netto]:</t>
  </si>
  <si>
    <t>5</t>
  </si>
  <si>
    <t>15</t>
  </si>
  <si>
    <t>17</t>
  </si>
  <si>
    <t>18</t>
  </si>
  <si>
    <t>24</t>
  </si>
  <si>
    <t>26</t>
  </si>
  <si>
    <t>28</t>
  </si>
  <si>
    <t>30</t>
  </si>
  <si>
    <t>Roboty ziemne - formowanie i zagęszczanie nasypów o wysokości do 3,0m wraz z dowozem materiału.</t>
  </si>
  <si>
    <t>TABELA ELEMENTÓW ROZLICZENIOWYCH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</si>
  <si>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</si>
  <si>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Ustawienie oporników betonowych o wymiarach 12x25 cm na podsypce cementowo-piaskowej gr. 5 cm z wykonaniem ławy betonowej z oporem klasy C12/15.</t>
  </si>
  <si>
    <t>Ustawienie obrzeży  betonowych o wymiarach 8x30 cm na podsypce cementowo-piaskowej gr. 5 cm</t>
  </si>
  <si>
    <t>SST</t>
  </si>
  <si>
    <t>D-01.01.01A</t>
  </si>
  <si>
    <t>D-01.02.02A</t>
  </si>
  <si>
    <t>D-01.02.04</t>
  </si>
  <si>
    <t>D-02.01.01</t>
  </si>
  <si>
    <t>D-02.03.01</t>
  </si>
  <si>
    <t>D-04.01.01</t>
  </si>
  <si>
    <t>D-04.05.00</t>
  </si>
  <si>
    <t>D-05.03.23A</t>
  </si>
  <si>
    <t>D-08.01.01</t>
  </si>
  <si>
    <t>D-08.03.01</t>
  </si>
  <si>
    <t>2</t>
  </si>
  <si>
    <t>4</t>
  </si>
  <si>
    <t>6</t>
  </si>
  <si>
    <t>Montaż barier U-12a z poprzeczką w kolorze żółtym wraz z niezbędnymi pracami towarzyszącymi.</t>
  </si>
  <si>
    <t>11</t>
  </si>
  <si>
    <t>20</t>
  </si>
  <si>
    <t>29</t>
  </si>
  <si>
    <t>31</t>
  </si>
  <si>
    <t>32</t>
  </si>
  <si>
    <t>D-07.02.01</t>
  </si>
  <si>
    <t>45000000-7 Roboty budowlane
45233120-6 Roboty w zakresie budowy dróg
­45233290-8 Instalowanie znaków drogowych,</t>
  </si>
  <si>
    <t>m</t>
  </si>
  <si>
    <t xml:space="preserve">Rozebranie zjazdów z kostki brukowej o gr. 8 cm wraz w wywozem odpadu na odkład Wykonawcy i utylizacją. </t>
  </si>
  <si>
    <t>D-04.04.02
D-04.04.00</t>
  </si>
  <si>
    <t>D-07.05.01</t>
  </si>
  <si>
    <t xml:space="preserve">Nawierzchnia zjazdów z kostki betonowej 10x20 cm, gr. 8 cm, na podsypce cementowo-piaskowej gr. 5 cm. Kostka w kolorze grafitowym. </t>
  </si>
  <si>
    <t>Powiat Gryfiński
ul. Sprzymierzonych 4,
74-100 Gryfino</t>
  </si>
  <si>
    <t>Nawierzchnia chodnika z kostki betonowej 10x20 cm, gr. 8 cm, na podsypce cementowo-piaskowej gr. 3 cm. Kostka w kolorze szarym wraz z dowiązaniem się do istniejącego chodnika.</t>
  </si>
  <si>
    <t>Ustawienie krawężników betonowych o wymiarach 15x30cm na podsypce cementowo-piaskowej gr. 5 cm z wykonaniem ławy betonowej z oporem klasy C12/15.</t>
  </si>
  <si>
    <t>Słupki do znaków drogowych z rur stalowych śr. 60 mm. - słupki z demontażu</t>
  </si>
  <si>
    <t>Słupki do znaków drogowych z rur stalowych śr. 60 mm. - nowe słupki</t>
  </si>
  <si>
    <r>
      <t>Przymocowanie tablic znaków drogowych zakazu, nakazu, ostrzegawczych, informacyjnych o powierzchni do 0,3m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. - tablice z demontażu</t>
    </r>
  </si>
  <si>
    <r>
      <t>Przymocowanie tablic znaków drogowych zakazu, nakazu, ostrzegawczych, informacyjnych o powierzchni do 0,3m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. - nowe tablice</t>
    </r>
  </si>
  <si>
    <r>
      <t>Przymocowanie tablic znaków drogowych zakazu, nakazu, ostrzegawczych, informacyjnych o powierzchni do 0,3m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. - oznakowanie fluo</t>
    </r>
  </si>
  <si>
    <t>D-07.01.01</t>
  </si>
  <si>
    <t>Mechaniczne malowanie linii na skrzyżowaniach i przejściach dla pieszych farbą chlorokauczukową - malowanie grubowarstwowe białe.</t>
  </si>
  <si>
    <r>
      <t>m</t>
    </r>
    <r>
      <rPr>
        <vertAlign val="superscript"/>
        <sz val="11"/>
        <color indexed="8"/>
        <rFont val="Arial"/>
        <family val="2"/>
        <charset val="238"/>
      </rPr>
      <t>2</t>
    </r>
  </si>
  <si>
    <t xml:space="preserve">Mechaniczne malowanie nawierzchni antypoślizgowej w kolorze czerwonym- pokrycie boksytem </t>
  </si>
  <si>
    <t>Usunięcie warstwy ziemi urodzajnej (humusu) o grubości do 5 cm za pomocą spycharek</t>
  </si>
  <si>
    <t>Rozebranie krawęzników betonowych wraz ławą, z wywzowem na odkład Wykonawcy i utylizacją</t>
  </si>
  <si>
    <t>7</t>
  </si>
  <si>
    <t>9</t>
  </si>
  <si>
    <t>16</t>
  </si>
  <si>
    <t>25</t>
  </si>
  <si>
    <t>27</t>
  </si>
  <si>
    <t>33</t>
  </si>
  <si>
    <t>34</t>
  </si>
  <si>
    <t>Infrastruktura towarzysząca</t>
  </si>
  <si>
    <t>I.VIII</t>
  </si>
  <si>
    <t>D-01.03.08</t>
  </si>
  <si>
    <t xml:space="preserve">Ułożenie rur osłonowych dwudzielnych AS120P, wraz z towarzyszącymi robotami ziemnymi, pod konstrukcją jezdni i zjazdów dla przewodów teletechnicznych </t>
  </si>
  <si>
    <t>Nawierzchnia zjazdu j z kostki kamiennej o wymiarach 8/10 gr. 8 cm, na podsypce cementowo piaskowej gr. 5 cm. Kostka kamienna w kolorze szarym.</t>
  </si>
  <si>
    <t>Podbudowa z mieszanki kruszyw niezwiązanych, stabilizowanych mechanicznie #0/31,5, C90/3 o grubości po zagęszczeniu 15 cm. Warstwa konstrukcyjna zjazdy.</t>
  </si>
  <si>
    <t>Podbudowa z mieszanki kruszyw związanych spoiwen hydraulicznym C1,5/2 o grubości po zagęszczeniu 10 cm. Warstwa konstrukcyjna chodników.</t>
  </si>
  <si>
    <t>Ustawienie kraweżników betonowych o wymiarach 15x22 cm na podsypce cementowo-piaskowej gr. 5 cm z wykonaniem ławy betonowej z oporem klasy C12/15.</t>
  </si>
  <si>
    <t xml:space="preserve">Rozebranie nawierzchni z kruszywa łamanego o gr. średnio 15 cm wraz w wywozem odpadu na odkłąd Wykonawcy i utylizacją. </t>
  </si>
  <si>
    <t xml:space="preserve">Rozebranie nawierzchni z betonu o średniej gr. 8 cm wraz w wywozem odpadu na odkład Wykonawcy i utylizacją. </t>
  </si>
  <si>
    <t>Rozebranie chodnika z płyt betonowych  o średniej gr. 8 cm wraz z wywozem odpadu na odkład Wykonawcy i utylizacji.</t>
  </si>
  <si>
    <t xml:space="preserve">Rozebranie zjazdów z kostki kamiennej  wraz w wywozem odpadu na odkład Wykonawcy i utylizacją. </t>
  </si>
  <si>
    <t>D-05.03.01</t>
  </si>
  <si>
    <t>Rozebranie słupków stalowych w celu ponownego wbudowania</t>
  </si>
  <si>
    <t>12</t>
  </si>
  <si>
    <t>Rozebranie tablic znaków drogowych zakazu, nakazu, ostrzegawczych, informacyjnych o powierzchni do 0,3m2, w celu ponowgo wbudowania</t>
  </si>
  <si>
    <t>Regulacja studni teletechnicznych wraz z niezbędnymi pracami towarzyszącymi.</t>
  </si>
  <si>
    <t>D-06.03.01
D-09.01.01</t>
  </si>
  <si>
    <t xml:space="preserve">Montaż elementów odbalskowych PEO LED </t>
  </si>
  <si>
    <t xml:space="preserve">Mechaniczne plantowanie poboczy o gr. 15 cm wraz z nadaniem odpowiedniego profilu poprzecznego i zagęszczeniem. </t>
  </si>
  <si>
    <t>3</t>
  </si>
  <si>
    <t>8</t>
  </si>
  <si>
    <t>10</t>
  </si>
  <si>
    <t>13</t>
  </si>
  <si>
    <t>14</t>
  </si>
  <si>
    <t>19</t>
  </si>
  <si>
    <t>21</t>
  </si>
  <si>
    <t>22</t>
  </si>
  <si>
    <t>23</t>
  </si>
  <si>
    <t>D-05.03.05A
D-04.03.01</t>
  </si>
  <si>
    <t>Nawierzchnia jezdni z mieszanki mineralno-asflatowej z AC8S, KR3-4, po zagęszczeniu gr. 4 cm wraz z wcześniejszym oczyszczeniem i skropieniem dolnej warstwy konstrukcji.</t>
  </si>
  <si>
    <t>2A</t>
  </si>
  <si>
    <t>Frezowanie nawierzchni z mieszanki mineralno-asfaltowej o gr. średnio 4 cm wraz z wywozem na odkład wykonawcy wraz z utylizacją.</t>
  </si>
  <si>
    <t>"Budowa aktywnego przejścia dla pieszych w miejscowości Chwarstnica, wraz z ciągiem pieszym, łączącym szkołę podstawową ze świetlicą wiejską”</t>
  </si>
  <si>
    <t>16A</t>
  </si>
  <si>
    <t>06 października 2023 r.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</si>
</sst>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0.000"/>
    <numFmt numFmtId="165" formatCode="#,##0.00\ &quot;zł&quot;"/>
  </numFmts>
  <fonts count="20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  <font>
      <i/>
      <sz val="11"/>
      <color rgb="FF00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name val="Arial Narrow"/>
      <family val="2"/>
      <charset val="238"/>
    </font>
    <font>
      <sz val="28"/>
      <color theme="1"/>
      <name val="Calibri"/>
      <family val="2"/>
      <charset val="238"/>
      <scheme val="minor"/>
    </font>
    <font>
      <vertAlign val="superscript"/>
      <sz val="11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CCFFCC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0" fontId="13" fillId="0" borderId="0" applyNumberFormat="0" applyFont="0" applyFill="0" applyBorder="0" applyProtection="0">
      <alignment vertical="top" wrapText="1"/>
    </xf>
  </cellStyleXfs>
  <cellXfs count="81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4" fontId="9" fillId="3" borderId="1" xfId="0" applyNumberFormat="1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left" vertical="center" wrapText="1"/>
    </xf>
    <xf numFmtId="44" fontId="14" fillId="3" borderId="1" xfId="0" applyNumberFormat="1" applyFont="1" applyFill="1" applyBorder="1" applyAlignment="1">
      <alignment horizontal="left" vertical="center" wrapText="1"/>
    </xf>
    <xf numFmtId="44" fontId="9" fillId="3" borderId="3" xfId="0" applyNumberFormat="1" applyFont="1" applyFill="1" applyBorder="1" applyAlignment="1">
      <alignment horizontal="center" vertical="center" wrapText="1"/>
    </xf>
    <xf numFmtId="44" fontId="6" fillId="0" borderId="3" xfId="1" applyFont="1" applyFill="1" applyBorder="1" applyAlignment="1">
      <alignment horizontal="center" vertical="center"/>
    </xf>
    <xf numFmtId="44" fontId="12" fillId="3" borderId="3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9" fillId="0" borderId="10" xfId="0" applyNumberFormat="1" applyFont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165" fontId="7" fillId="2" borderId="16" xfId="1" applyNumberFormat="1" applyFont="1" applyFill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4" fontId="0" fillId="0" borderId="0" xfId="0" applyNumberFormat="1"/>
    <xf numFmtId="2" fontId="0" fillId="0" borderId="0" xfId="0" applyNumberFormat="1"/>
    <xf numFmtId="44" fontId="0" fillId="0" borderId="0" xfId="0" applyNumberForma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49" fontId="11" fillId="3" borderId="15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5" fontId="7" fillId="0" borderId="16" xfId="1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49" fontId="4" fillId="0" borderId="15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44" fontId="8" fillId="4" borderId="20" xfId="1" applyFont="1" applyFill="1" applyBorder="1" applyAlignment="1">
      <alignment horizontal="center" vertical="center"/>
    </xf>
    <xf numFmtId="165" fontId="7" fillId="2" borderId="21" xfId="1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8" fillId="0" borderId="0" xfId="0" applyFont="1"/>
    <xf numFmtId="49" fontId="2" fillId="6" borderId="12" xfId="0" applyNumberFormat="1" applyFont="1" applyFill="1" applyBorder="1" applyAlignment="1">
      <alignment horizontal="center" vertical="center" wrapText="1"/>
    </xf>
    <xf numFmtId="49" fontId="2" fillId="6" borderId="17" xfId="0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2" fontId="2" fillId="7" borderId="13" xfId="0" applyNumberFormat="1" applyFont="1" applyFill="1" applyBorder="1" applyAlignment="1">
      <alignment horizontal="center" vertical="center" wrapText="1"/>
    </xf>
    <xf numFmtId="44" fontId="2" fillId="7" borderId="13" xfId="0" applyNumberFormat="1" applyFont="1" applyFill="1" applyBorder="1" applyAlignment="1">
      <alignment horizontal="center" vertical="center" wrapText="1"/>
    </xf>
    <xf numFmtId="44" fontId="2" fillId="7" borderId="14" xfId="0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44" fontId="8" fillId="4" borderId="23" xfId="0" applyNumberFormat="1" applyFont="1" applyFill="1" applyBorder="1" applyAlignment="1">
      <alignment horizontal="right" vertical="center" wrapText="1"/>
    </xf>
    <xf numFmtId="44" fontId="8" fillId="4" borderId="24" xfId="0" applyNumberFormat="1" applyFont="1" applyFill="1" applyBorder="1" applyAlignment="1">
      <alignment horizontal="right" vertical="center" wrapText="1"/>
    </xf>
    <xf numFmtId="44" fontId="8" fillId="4" borderId="2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</cellXfs>
  <cellStyles count="5">
    <cellStyle name="Excel Built-in Normal" xfId="3"/>
    <cellStyle name="Normalny" xfId="0" builtinId="0"/>
    <cellStyle name="Normalny 6" xfId="4"/>
    <cellStyle name="Walutowy 4" xfId="1"/>
    <cellStyle name="Walutowy 6" xfId="2"/>
  </cellStyles>
  <dxfs count="10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colors>
    <mruColors>
      <color rgb="FF57D3FF"/>
      <color rgb="FFA365D1"/>
      <color rgb="FF46D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0"/>
  <sheetViews>
    <sheetView tabSelected="1" view="pageBreakPreview" zoomScale="85" zoomScaleNormal="60" zoomScaleSheetLayoutView="85" workbookViewId="0">
      <selection activeCell="F16" sqref="F16"/>
    </sheetView>
  </sheetViews>
  <sheetFormatPr defaultRowHeight="15"/>
  <cols>
    <col min="1" max="1" width="1.28515625" customWidth="1"/>
    <col min="2" max="3" width="10.7109375" style="11" customWidth="1"/>
    <col min="4" max="4" width="66.28515625" customWidth="1"/>
    <col min="5" max="5" width="7.7109375" customWidth="1"/>
    <col min="6" max="6" width="10.42578125" customWidth="1"/>
    <col min="7" max="8" width="15.28515625" style="1" customWidth="1"/>
    <col min="9" max="9" width="1" customWidth="1"/>
    <col min="10" max="10" width="21.42578125" customWidth="1"/>
    <col min="11" max="11" width="13" bestFit="1" customWidth="1"/>
    <col min="14" max="14" width="14.42578125" bestFit="1" customWidth="1"/>
  </cols>
  <sheetData>
    <row r="1" spans="1:8" ht="7.15" customHeight="1" thickBot="1"/>
    <row r="2" spans="1:8" ht="42.6" customHeight="1" thickBot="1">
      <c r="B2" s="67" t="s">
        <v>42</v>
      </c>
      <c r="C2" s="68"/>
      <c r="D2" s="68"/>
      <c r="E2" s="68"/>
      <c r="F2" s="68"/>
      <c r="G2" s="68"/>
      <c r="H2" s="69"/>
    </row>
    <row r="3" spans="1:8" ht="16.5">
      <c r="B3" s="70" t="s">
        <v>26</v>
      </c>
      <c r="C3" s="24"/>
      <c r="D3" s="72" t="s">
        <v>73</v>
      </c>
      <c r="E3" s="72"/>
      <c r="F3" s="72"/>
      <c r="G3" s="72"/>
      <c r="H3" s="73"/>
    </row>
    <row r="4" spans="1:8" ht="16.5">
      <c r="B4" s="71"/>
      <c r="C4" s="25"/>
      <c r="D4" s="65"/>
      <c r="E4" s="65"/>
      <c r="F4" s="65"/>
      <c r="G4" s="65"/>
      <c r="H4" s="66"/>
    </row>
    <row r="5" spans="1:8" ht="22.9" customHeight="1">
      <c r="B5" s="71"/>
      <c r="C5" s="25"/>
      <c r="D5" s="65"/>
      <c r="E5" s="65"/>
      <c r="F5" s="65"/>
      <c r="G5" s="65"/>
      <c r="H5" s="66"/>
    </row>
    <row r="6" spans="1:8" ht="16.5">
      <c r="B6" s="74"/>
      <c r="C6" s="75"/>
      <c r="D6" s="75"/>
      <c r="E6" s="75"/>
      <c r="F6" s="75"/>
      <c r="G6" s="75"/>
      <c r="H6" s="76"/>
    </row>
    <row r="7" spans="1:8" ht="33">
      <c r="B7" s="12" t="s">
        <v>27</v>
      </c>
      <c r="C7" s="26"/>
      <c r="D7" s="77" t="s">
        <v>129</v>
      </c>
      <c r="E7" s="77"/>
      <c r="F7" s="77"/>
      <c r="G7" s="77"/>
      <c r="H7" s="78"/>
    </row>
    <row r="8" spans="1:8" ht="58.9" customHeight="1">
      <c r="B8" s="12" t="s">
        <v>28</v>
      </c>
      <c r="C8" s="26"/>
      <c r="D8" s="79" t="s">
        <v>67</v>
      </c>
      <c r="E8" s="79"/>
      <c r="F8" s="79"/>
      <c r="G8" s="79"/>
      <c r="H8" s="80"/>
    </row>
    <row r="9" spans="1:8" ht="41.45" customHeight="1" thickBot="1">
      <c r="B9" s="15" t="s">
        <v>29</v>
      </c>
      <c r="C9" s="25"/>
      <c r="D9" s="65" t="s">
        <v>127</v>
      </c>
      <c r="E9" s="65"/>
      <c r="F9" s="65"/>
      <c r="G9" s="65"/>
      <c r="H9" s="66"/>
    </row>
    <row r="10" spans="1:8" ht="27" customHeight="1">
      <c r="B10" s="52" t="s">
        <v>0</v>
      </c>
      <c r="C10" s="53" t="s">
        <v>46</v>
      </c>
      <c r="D10" s="54" t="s">
        <v>1</v>
      </c>
      <c r="E10" s="54" t="s">
        <v>2</v>
      </c>
      <c r="F10" s="55" t="s">
        <v>3</v>
      </c>
      <c r="G10" s="56" t="s">
        <v>4</v>
      </c>
      <c r="H10" s="57" t="s">
        <v>5</v>
      </c>
    </row>
    <row r="11" spans="1:8" ht="16.5">
      <c r="B11" s="13" t="s">
        <v>30</v>
      </c>
      <c r="C11" s="27"/>
      <c r="D11" s="2" t="s">
        <v>6</v>
      </c>
      <c r="E11" s="3"/>
      <c r="F11" s="6"/>
      <c r="G11" s="4"/>
      <c r="H11" s="8"/>
    </row>
    <row r="12" spans="1:8" ht="38.25">
      <c r="B12" s="36" t="s">
        <v>31</v>
      </c>
      <c r="C12" s="30" t="s">
        <v>47</v>
      </c>
      <c r="D12" s="37" t="s">
        <v>7</v>
      </c>
      <c r="E12" s="38" t="s">
        <v>8</v>
      </c>
      <c r="F12" s="61">
        <f>0.2616</f>
        <v>0.2616</v>
      </c>
      <c r="G12" s="14"/>
      <c r="H12" s="9">
        <f>F12*G12</f>
        <v>0</v>
      </c>
    </row>
    <row r="13" spans="1:8" ht="19.899999999999999" customHeight="1">
      <c r="B13" s="29" t="s">
        <v>57</v>
      </c>
      <c r="C13" s="39" t="s">
        <v>48</v>
      </c>
      <c r="D13" s="40" t="s">
        <v>85</v>
      </c>
      <c r="E13" s="32" t="s">
        <v>19</v>
      </c>
      <c r="F13" s="59">
        <f>(F26-175.65)*1.25</f>
        <v>755.16225000000009</v>
      </c>
      <c r="G13" s="14"/>
      <c r="H13" s="9">
        <f t="shared" ref="H13:H22" si="0">F13*G13</f>
        <v>0</v>
      </c>
    </row>
    <row r="14" spans="1:8" ht="33" customHeight="1">
      <c r="B14" s="29" t="s">
        <v>125</v>
      </c>
      <c r="C14" s="30" t="s">
        <v>49</v>
      </c>
      <c r="D14" s="41" t="s">
        <v>126</v>
      </c>
      <c r="E14" s="42" t="s">
        <v>19</v>
      </c>
      <c r="F14" s="59">
        <v>78.400000000000006</v>
      </c>
      <c r="G14" s="14"/>
      <c r="H14" s="9">
        <f t="shared" si="0"/>
        <v>0</v>
      </c>
    </row>
    <row r="15" spans="1:8" ht="25.5">
      <c r="B15" s="36" t="s">
        <v>114</v>
      </c>
      <c r="C15" s="30" t="s">
        <v>49</v>
      </c>
      <c r="D15" s="41" t="s">
        <v>102</v>
      </c>
      <c r="E15" s="42" t="s">
        <v>19</v>
      </c>
      <c r="F15" s="59">
        <v>163.88</v>
      </c>
      <c r="G15" s="14"/>
      <c r="H15" s="9">
        <f t="shared" si="0"/>
        <v>0</v>
      </c>
    </row>
    <row r="16" spans="1:8" ht="25.5">
      <c r="A16">
        <v>6</v>
      </c>
      <c r="B16" s="29" t="s">
        <v>58</v>
      </c>
      <c r="C16" s="30" t="s">
        <v>49</v>
      </c>
      <c r="D16" s="41" t="s">
        <v>69</v>
      </c>
      <c r="E16" s="42" t="s">
        <v>19</v>
      </c>
      <c r="F16" s="59">
        <v>16.75</v>
      </c>
      <c r="G16" s="14"/>
      <c r="H16" s="9">
        <f t="shared" si="0"/>
        <v>0</v>
      </c>
    </row>
    <row r="17" spans="2:13" ht="25.5">
      <c r="B17" s="29" t="s">
        <v>33</v>
      </c>
      <c r="C17" s="30" t="s">
        <v>49</v>
      </c>
      <c r="D17" s="41" t="s">
        <v>103</v>
      </c>
      <c r="E17" s="42" t="s">
        <v>19</v>
      </c>
      <c r="F17" s="59">
        <f>76.38</f>
        <v>76.38</v>
      </c>
      <c r="G17" s="14"/>
      <c r="H17" s="9">
        <f t="shared" si="0"/>
        <v>0</v>
      </c>
    </row>
    <row r="18" spans="2:13" ht="25.5">
      <c r="B18" s="36" t="s">
        <v>59</v>
      </c>
      <c r="C18" s="30" t="s">
        <v>49</v>
      </c>
      <c r="D18" s="41" t="s">
        <v>105</v>
      </c>
      <c r="E18" s="42" t="s">
        <v>19</v>
      </c>
      <c r="F18" s="59">
        <v>45.95</v>
      </c>
      <c r="G18" s="14"/>
      <c r="H18" s="9">
        <f t="shared" si="0"/>
        <v>0</v>
      </c>
    </row>
    <row r="19" spans="2:13" ht="25.5">
      <c r="B19" s="29" t="s">
        <v>87</v>
      </c>
      <c r="C19" s="30" t="s">
        <v>49</v>
      </c>
      <c r="D19" s="41" t="s">
        <v>104</v>
      </c>
      <c r="E19" s="42" t="s">
        <v>19</v>
      </c>
      <c r="F19" s="59">
        <v>17</v>
      </c>
      <c r="G19" s="14"/>
      <c r="H19" s="9">
        <f t="shared" si="0"/>
        <v>0</v>
      </c>
    </row>
    <row r="20" spans="2:13">
      <c r="B20" s="29" t="s">
        <v>115</v>
      </c>
      <c r="C20" s="30" t="s">
        <v>49</v>
      </c>
      <c r="D20" s="41" t="s">
        <v>107</v>
      </c>
      <c r="E20" s="42" t="s">
        <v>17</v>
      </c>
      <c r="F20" s="59">
        <f>F41</f>
        <v>7</v>
      </c>
      <c r="G20" s="14"/>
      <c r="H20" s="9">
        <f t="shared" si="0"/>
        <v>0</v>
      </c>
    </row>
    <row r="21" spans="2:13" ht="25.5">
      <c r="B21" s="36" t="s">
        <v>88</v>
      </c>
      <c r="C21" s="30" t="s">
        <v>49</v>
      </c>
      <c r="D21" s="41" t="s">
        <v>109</v>
      </c>
      <c r="E21" s="42" t="s">
        <v>17</v>
      </c>
      <c r="F21" s="59">
        <f>F43</f>
        <v>12</v>
      </c>
      <c r="G21" s="14"/>
      <c r="H21" s="9">
        <f t="shared" si="0"/>
        <v>0</v>
      </c>
    </row>
    <row r="22" spans="2:13" ht="25.5">
      <c r="B22" s="29" t="s">
        <v>116</v>
      </c>
      <c r="C22" s="30" t="s">
        <v>49</v>
      </c>
      <c r="D22" s="41" t="s">
        <v>86</v>
      </c>
      <c r="E22" s="42" t="s">
        <v>68</v>
      </c>
      <c r="F22" s="59">
        <f>50.54</f>
        <v>50.54</v>
      </c>
      <c r="G22" s="14"/>
      <c r="H22" s="9">
        <f t="shared" si="0"/>
        <v>0</v>
      </c>
    </row>
    <row r="23" spans="2:13" ht="16.5">
      <c r="B23" s="20" t="s">
        <v>20</v>
      </c>
      <c r="C23" s="28"/>
      <c r="D23" s="21" t="s">
        <v>9</v>
      </c>
      <c r="E23" s="19"/>
      <c r="F23" s="5"/>
      <c r="G23" s="7"/>
      <c r="H23" s="10"/>
    </row>
    <row r="24" spans="2:13" ht="30.6" customHeight="1">
      <c r="B24" s="45" t="s">
        <v>61</v>
      </c>
      <c r="C24" s="30" t="s">
        <v>50</v>
      </c>
      <c r="D24" s="31" t="s">
        <v>10</v>
      </c>
      <c r="E24" s="32" t="s">
        <v>43</v>
      </c>
      <c r="F24" s="59">
        <f>F33*0.23+F34*0.45+F32*0.4-F13*0.05-F15*0.15-F16*0.13-F17*0.13-F18*0.2-F19*0.13</f>
        <v>86.556487500000017</v>
      </c>
      <c r="G24" s="14"/>
      <c r="H24" s="9">
        <f t="shared" ref="H24:H29" si="1">F24*G24</f>
        <v>0</v>
      </c>
      <c r="J24" s="51"/>
      <c r="K24" s="51"/>
      <c r="M24" s="17"/>
    </row>
    <row r="25" spans="2:13" ht="30.6" customHeight="1">
      <c r="B25" s="45" t="s">
        <v>108</v>
      </c>
      <c r="C25" s="30" t="s">
        <v>51</v>
      </c>
      <c r="D25" s="31" t="s">
        <v>41</v>
      </c>
      <c r="E25" s="32" t="s">
        <v>43</v>
      </c>
      <c r="F25" s="59">
        <f>F24*0.12</f>
        <v>10.386778500000002</v>
      </c>
      <c r="G25" s="14"/>
      <c r="H25" s="9">
        <f t="shared" si="1"/>
        <v>0</v>
      </c>
      <c r="J25" s="51"/>
      <c r="K25" s="51"/>
      <c r="M25" s="17"/>
    </row>
    <row r="26" spans="2:13" ht="28.15" customHeight="1">
      <c r="B26" s="45" t="s">
        <v>117</v>
      </c>
      <c r="C26" s="30" t="s">
        <v>52</v>
      </c>
      <c r="D26" s="31" t="s">
        <v>11</v>
      </c>
      <c r="E26" s="32" t="s">
        <v>19</v>
      </c>
      <c r="F26" s="60">
        <f>F29*1.2</f>
        <v>779.77980000000002</v>
      </c>
      <c r="G26" s="14"/>
      <c r="H26" s="9">
        <f>F26*G26</f>
        <v>0</v>
      </c>
      <c r="J26" s="51"/>
    </row>
    <row r="27" spans="2:13" ht="16.5">
      <c r="B27" s="20" t="s">
        <v>21</v>
      </c>
      <c r="C27" s="28"/>
      <c r="D27" s="21" t="s">
        <v>12</v>
      </c>
      <c r="E27" s="19"/>
      <c r="F27" s="22"/>
      <c r="G27" s="7"/>
      <c r="H27" s="10"/>
    </row>
    <row r="28" spans="2:13" ht="40.15" customHeight="1">
      <c r="B28" s="29" t="s">
        <v>118</v>
      </c>
      <c r="C28" s="30" t="s">
        <v>70</v>
      </c>
      <c r="D28" s="31" t="s">
        <v>99</v>
      </c>
      <c r="E28" s="42" t="s">
        <v>19</v>
      </c>
      <c r="F28" s="60">
        <f>(F32+F34)*1.05</f>
        <v>180.43200000000002</v>
      </c>
      <c r="G28" s="14"/>
      <c r="H28" s="9">
        <f t="shared" si="1"/>
        <v>0</v>
      </c>
    </row>
    <row r="29" spans="2:13" ht="40.15" customHeight="1">
      <c r="B29" s="29" t="s">
        <v>34</v>
      </c>
      <c r="C29" s="30" t="s">
        <v>53</v>
      </c>
      <c r="D29" s="31" t="s">
        <v>100</v>
      </c>
      <c r="E29" s="42" t="s">
        <v>19</v>
      </c>
      <c r="F29" s="60">
        <f>F33*1.05+(F32+F34)*1.1</f>
        <v>649.81650000000002</v>
      </c>
      <c r="G29" s="14"/>
      <c r="H29" s="9">
        <f t="shared" si="1"/>
        <v>0</v>
      </c>
    </row>
    <row r="30" spans="2:13" ht="16.5">
      <c r="B30" s="20" t="s">
        <v>22</v>
      </c>
      <c r="C30" s="28"/>
      <c r="D30" s="21" t="s">
        <v>13</v>
      </c>
      <c r="E30" s="19"/>
      <c r="F30" s="5"/>
      <c r="G30" s="7"/>
      <c r="H30" s="10"/>
    </row>
    <row r="31" spans="2:13" ht="25.5">
      <c r="B31" s="29" t="s">
        <v>128</v>
      </c>
      <c r="C31" s="30" t="s">
        <v>123</v>
      </c>
      <c r="D31" s="43" t="s">
        <v>124</v>
      </c>
      <c r="E31" s="42" t="s">
        <v>19</v>
      </c>
      <c r="F31" s="60">
        <v>78.400000000000006</v>
      </c>
      <c r="G31" s="14"/>
      <c r="H31" s="9">
        <f t="shared" ref="H31" si="2">F31*G31</f>
        <v>0</v>
      </c>
    </row>
    <row r="32" spans="2:13" ht="25.5">
      <c r="B32" s="29" t="s">
        <v>89</v>
      </c>
      <c r="C32" s="30" t="s">
        <v>54</v>
      </c>
      <c r="D32" s="43" t="s">
        <v>72</v>
      </c>
      <c r="E32" s="42" t="s">
        <v>19</v>
      </c>
      <c r="F32" s="60">
        <v>117.2</v>
      </c>
      <c r="G32" s="14"/>
      <c r="H32" s="9">
        <f t="shared" ref="H32:H34" si="3">G32*F32</f>
        <v>0</v>
      </c>
      <c r="L32" s="44"/>
    </row>
    <row r="33" spans="2:8" ht="25.5">
      <c r="B33" s="29" t="s">
        <v>35</v>
      </c>
      <c r="C33" s="30" t="s">
        <v>54</v>
      </c>
      <c r="D33" s="43" t="s">
        <v>74</v>
      </c>
      <c r="E33" s="42" t="s">
        <v>19</v>
      </c>
      <c r="F33" s="60">
        <v>438.85</v>
      </c>
      <c r="G33" s="14"/>
      <c r="H33" s="9">
        <f t="shared" si="3"/>
        <v>0</v>
      </c>
    </row>
    <row r="34" spans="2:8" ht="25.5">
      <c r="B34" s="29" t="s">
        <v>36</v>
      </c>
      <c r="C34" s="30" t="s">
        <v>106</v>
      </c>
      <c r="D34" s="43" t="s">
        <v>98</v>
      </c>
      <c r="E34" s="42" t="s">
        <v>19</v>
      </c>
      <c r="F34" s="60">
        <v>54.64</v>
      </c>
      <c r="G34" s="14"/>
      <c r="H34" s="9">
        <f t="shared" si="3"/>
        <v>0</v>
      </c>
    </row>
    <row r="35" spans="2:8" ht="16.5">
      <c r="B35" s="20" t="s">
        <v>23</v>
      </c>
      <c r="C35" s="28"/>
      <c r="D35" s="21" t="s">
        <v>14</v>
      </c>
      <c r="E35" s="19"/>
      <c r="F35" s="5"/>
      <c r="G35" s="7"/>
      <c r="H35" s="10"/>
    </row>
    <row r="36" spans="2:8" ht="25.5">
      <c r="B36" s="29" t="s">
        <v>119</v>
      </c>
      <c r="C36" s="30" t="s">
        <v>55</v>
      </c>
      <c r="D36" s="31" t="s">
        <v>75</v>
      </c>
      <c r="E36" s="42" t="s">
        <v>15</v>
      </c>
      <c r="F36" s="59">
        <v>190.7</v>
      </c>
      <c r="G36" s="14"/>
      <c r="H36" s="9">
        <f t="shared" ref="H36" si="4">G36*F36</f>
        <v>0</v>
      </c>
    </row>
    <row r="37" spans="2:8" ht="25.5">
      <c r="B37" s="29" t="s">
        <v>62</v>
      </c>
      <c r="C37" s="30" t="s">
        <v>55</v>
      </c>
      <c r="D37" s="31" t="s">
        <v>44</v>
      </c>
      <c r="E37" s="42" t="s">
        <v>15</v>
      </c>
      <c r="F37" s="59">
        <v>56.5</v>
      </c>
      <c r="G37" s="14"/>
      <c r="H37" s="9">
        <f t="shared" ref="H37:H38" si="5">F37*G37</f>
        <v>0</v>
      </c>
    </row>
    <row r="38" spans="2:8" ht="25.5">
      <c r="B38" s="29" t="s">
        <v>120</v>
      </c>
      <c r="C38" s="30" t="s">
        <v>55</v>
      </c>
      <c r="D38" s="31" t="s">
        <v>101</v>
      </c>
      <c r="E38" s="42" t="s">
        <v>15</v>
      </c>
      <c r="F38" s="59">
        <v>116.7</v>
      </c>
      <c r="G38" s="14"/>
      <c r="H38" s="9">
        <f t="shared" si="5"/>
        <v>0</v>
      </c>
    </row>
    <row r="39" spans="2:8" ht="25.5">
      <c r="B39" s="29" t="s">
        <v>121</v>
      </c>
      <c r="C39" s="30" t="s">
        <v>56</v>
      </c>
      <c r="D39" s="31" t="s">
        <v>45</v>
      </c>
      <c r="E39" s="42" t="s">
        <v>15</v>
      </c>
      <c r="F39" s="59">
        <v>239.3</v>
      </c>
      <c r="G39" s="14"/>
      <c r="H39" s="9">
        <f t="shared" ref="H39" si="6">G39*F39</f>
        <v>0</v>
      </c>
    </row>
    <row r="40" spans="2:8" ht="16.5">
      <c r="B40" s="20" t="s">
        <v>24</v>
      </c>
      <c r="C40" s="28"/>
      <c r="D40" s="21" t="s">
        <v>16</v>
      </c>
      <c r="E40" s="23"/>
      <c r="F40" s="22"/>
      <c r="G40" s="7"/>
      <c r="H40" s="10"/>
    </row>
    <row r="41" spans="2:8">
      <c r="B41" s="29" t="s">
        <v>122</v>
      </c>
      <c r="C41" s="30" t="s">
        <v>66</v>
      </c>
      <c r="D41" s="31" t="s">
        <v>76</v>
      </c>
      <c r="E41" s="32" t="s">
        <v>17</v>
      </c>
      <c r="F41" s="60">
        <v>7</v>
      </c>
      <c r="G41" s="33"/>
      <c r="H41" s="9">
        <f t="shared" ref="H41:H49" si="7">F41*G41</f>
        <v>0</v>
      </c>
    </row>
    <row r="42" spans="2:8">
      <c r="B42" s="29" t="s">
        <v>37</v>
      </c>
      <c r="C42" s="30" t="s">
        <v>66</v>
      </c>
      <c r="D42" s="31" t="s">
        <v>77</v>
      </c>
      <c r="E42" s="32" t="s">
        <v>17</v>
      </c>
      <c r="F42" s="60">
        <v>5</v>
      </c>
      <c r="G42" s="33"/>
      <c r="H42" s="9">
        <f t="shared" si="7"/>
        <v>0</v>
      </c>
    </row>
    <row r="43" spans="2:8" ht="27.75">
      <c r="B43" s="29" t="s">
        <v>90</v>
      </c>
      <c r="C43" s="30" t="s">
        <v>66</v>
      </c>
      <c r="D43" s="31" t="s">
        <v>78</v>
      </c>
      <c r="E43" s="32" t="s">
        <v>17</v>
      </c>
      <c r="F43" s="60">
        <v>12</v>
      </c>
      <c r="G43" s="33"/>
      <c r="H43" s="9">
        <f t="shared" si="7"/>
        <v>0</v>
      </c>
    </row>
    <row r="44" spans="2:8" ht="27.75">
      <c r="B44" s="29" t="s">
        <v>38</v>
      </c>
      <c r="C44" s="30" t="s">
        <v>66</v>
      </c>
      <c r="D44" s="31" t="s">
        <v>79</v>
      </c>
      <c r="E44" s="32" t="s">
        <v>17</v>
      </c>
      <c r="F44" s="60">
        <v>6</v>
      </c>
      <c r="G44" s="33"/>
      <c r="H44" s="9">
        <f t="shared" si="7"/>
        <v>0</v>
      </c>
    </row>
    <row r="45" spans="2:8" ht="27.75">
      <c r="B45" s="29" t="s">
        <v>91</v>
      </c>
      <c r="C45" s="30" t="s">
        <v>66</v>
      </c>
      <c r="D45" s="31" t="s">
        <v>80</v>
      </c>
      <c r="E45" s="32" t="s">
        <v>17</v>
      </c>
      <c r="F45" s="60">
        <v>2</v>
      </c>
      <c r="G45" s="33"/>
      <c r="H45" s="9">
        <f t="shared" si="7"/>
        <v>0</v>
      </c>
    </row>
    <row r="46" spans="2:8" ht="25.5">
      <c r="B46" s="29" t="s">
        <v>39</v>
      </c>
      <c r="C46" s="30" t="s">
        <v>81</v>
      </c>
      <c r="D46" s="31" t="s">
        <v>82</v>
      </c>
      <c r="E46" s="42" t="s">
        <v>83</v>
      </c>
      <c r="F46" s="60">
        <f>30+5.79</f>
        <v>35.79</v>
      </c>
      <c r="G46" s="33"/>
      <c r="H46" s="9">
        <f t="shared" si="7"/>
        <v>0</v>
      </c>
    </row>
    <row r="47" spans="2:8" ht="25.5">
      <c r="B47" s="29" t="s">
        <v>63</v>
      </c>
      <c r="C47" s="30" t="s">
        <v>81</v>
      </c>
      <c r="D47" s="31" t="s">
        <v>84</v>
      </c>
      <c r="E47" s="42" t="s">
        <v>83</v>
      </c>
      <c r="F47" s="60">
        <f>35.52</f>
        <v>35.520000000000003</v>
      </c>
      <c r="G47" s="33"/>
      <c r="H47" s="9">
        <f t="shared" si="7"/>
        <v>0</v>
      </c>
    </row>
    <row r="48" spans="2:8">
      <c r="B48" s="29" t="s">
        <v>40</v>
      </c>
      <c r="C48" s="30" t="s">
        <v>81</v>
      </c>
      <c r="D48" s="46" t="s">
        <v>112</v>
      </c>
      <c r="E48" s="32" t="s">
        <v>17</v>
      </c>
      <c r="F48" s="60">
        <f>8</f>
        <v>8</v>
      </c>
      <c r="G48" s="33"/>
      <c r="H48" s="9">
        <f t="shared" si="7"/>
        <v>0</v>
      </c>
    </row>
    <row r="49" spans="2:11" ht="25.5">
      <c r="B49" s="29" t="s">
        <v>64</v>
      </c>
      <c r="C49" s="30" t="s">
        <v>71</v>
      </c>
      <c r="D49" s="34" t="s">
        <v>60</v>
      </c>
      <c r="E49" s="35" t="s">
        <v>15</v>
      </c>
      <c r="F49" s="60">
        <f>6</f>
        <v>6</v>
      </c>
      <c r="G49" s="33"/>
      <c r="H49" s="9">
        <f t="shared" si="7"/>
        <v>0</v>
      </c>
    </row>
    <row r="50" spans="2:11" ht="16.5">
      <c r="B50" s="20" t="s">
        <v>25</v>
      </c>
      <c r="C50" s="28"/>
      <c r="D50" s="21" t="s">
        <v>18</v>
      </c>
      <c r="E50" s="23"/>
      <c r="F50" s="22"/>
      <c r="G50" s="7"/>
      <c r="H50" s="10"/>
    </row>
    <row r="51" spans="2:11" ht="30" customHeight="1">
      <c r="B51" s="45" t="s">
        <v>65</v>
      </c>
      <c r="C51" s="30" t="s">
        <v>111</v>
      </c>
      <c r="D51" s="31" t="s">
        <v>113</v>
      </c>
      <c r="E51" s="32" t="s">
        <v>19</v>
      </c>
      <c r="F51" s="59">
        <v>191</v>
      </c>
      <c r="G51" s="14"/>
      <c r="H51" s="9">
        <f t="shared" ref="H51:H54" si="8">F51*G51</f>
        <v>0</v>
      </c>
    </row>
    <row r="52" spans="2:11" ht="16.5">
      <c r="B52" s="20" t="s">
        <v>95</v>
      </c>
      <c r="C52" s="28"/>
      <c r="D52" s="21" t="s">
        <v>94</v>
      </c>
      <c r="E52" s="23"/>
      <c r="F52" s="22"/>
      <c r="G52" s="7"/>
      <c r="H52" s="10"/>
    </row>
    <row r="53" spans="2:11">
      <c r="B53" s="45" t="s">
        <v>92</v>
      </c>
      <c r="C53" s="39"/>
      <c r="D53" s="31" t="s">
        <v>110</v>
      </c>
      <c r="E53" s="32" t="s">
        <v>17</v>
      </c>
      <c r="F53" s="59">
        <v>3</v>
      </c>
      <c r="G53" s="58"/>
      <c r="H53" s="9">
        <f t="shared" si="8"/>
        <v>0</v>
      </c>
    </row>
    <row r="54" spans="2:11" ht="25.5">
      <c r="B54" s="45" t="s">
        <v>93</v>
      </c>
      <c r="C54" s="50" t="s">
        <v>96</v>
      </c>
      <c r="D54" s="49" t="s">
        <v>97</v>
      </c>
      <c r="E54" s="35" t="s">
        <v>68</v>
      </c>
      <c r="F54" s="59">
        <f>6.5+5.49+4.63+6.05+3.36+6.36+5.69+6.27</f>
        <v>44.349999999999994</v>
      </c>
      <c r="G54" s="48"/>
      <c r="H54" s="9">
        <f t="shared" si="8"/>
        <v>0</v>
      </c>
    </row>
    <row r="55" spans="2:11" ht="21.6" customHeight="1" thickBot="1">
      <c r="B55" s="62" t="s">
        <v>32</v>
      </c>
      <c r="C55" s="63"/>
      <c r="D55" s="63"/>
      <c r="E55" s="63"/>
      <c r="F55" s="63"/>
      <c r="G55" s="64"/>
      <c r="H55" s="47">
        <f>SUM(H12:H54)</f>
        <v>0</v>
      </c>
      <c r="K55" s="16"/>
    </row>
    <row r="57" spans="2:11" ht="52.15" customHeight="1"/>
    <row r="58" spans="2:11" ht="52.15" customHeight="1">
      <c r="G58" s="18"/>
    </row>
    <row r="59" spans="2:11" ht="52.15" customHeight="1"/>
    <row r="60" spans="2:11" ht="52.15" customHeight="1"/>
  </sheetData>
  <mergeCells count="8">
    <mergeCell ref="B55:G55"/>
    <mergeCell ref="D9:H9"/>
    <mergeCell ref="B2:H2"/>
    <mergeCell ref="B3:B5"/>
    <mergeCell ref="D3:H5"/>
    <mergeCell ref="B6:H6"/>
    <mergeCell ref="D7:H7"/>
    <mergeCell ref="D8:H8"/>
  </mergeCells>
  <phoneticPr fontId="16" type="noConversion"/>
  <conditionalFormatting sqref="D12">
    <cfRule type="cellIs" dxfId="9" priority="121" operator="equal">
      <formula>0</formula>
    </cfRule>
  </conditionalFormatting>
  <conditionalFormatting sqref="D46:D48">
    <cfRule type="cellIs" dxfId="8" priority="125" operator="equal">
      <formula>0</formula>
    </cfRule>
  </conditionalFormatting>
  <conditionalFormatting sqref="D15:E22">
    <cfRule type="cellIs" dxfId="7" priority="3" operator="equal">
      <formula>0</formula>
    </cfRule>
  </conditionalFormatting>
  <conditionalFormatting sqref="D24:E26">
    <cfRule type="cellIs" dxfId="6" priority="21" operator="equal">
      <formula>0</formula>
    </cfRule>
  </conditionalFormatting>
  <conditionalFormatting sqref="D41:E45">
    <cfRule type="cellIs" dxfId="5" priority="11" operator="equal">
      <formula>0</formula>
    </cfRule>
  </conditionalFormatting>
  <conditionalFormatting sqref="D51:E51">
    <cfRule type="cellIs" dxfId="4" priority="20" operator="equal">
      <formula>0</formula>
    </cfRule>
  </conditionalFormatting>
  <conditionalFormatting sqref="D53:E53">
    <cfRule type="cellIs" dxfId="3" priority="2" operator="equal">
      <formula>0</formula>
    </cfRule>
  </conditionalFormatting>
  <conditionalFormatting sqref="E13">
    <cfRule type="cellIs" dxfId="2" priority="115" operator="equal">
      <formula>0</formula>
    </cfRule>
  </conditionalFormatting>
  <conditionalFormatting sqref="E48">
    <cfRule type="cellIs" dxfId="1" priority="6" operator="equal">
      <formula>0</formula>
    </cfRule>
  </conditionalFormatting>
  <conditionalFormatting sqref="D14:E14">
    <cfRule type="cellIs" dxfId="0" priority="1" operator="equal">
      <formula>0</formula>
    </cfRule>
  </conditionalFormatting>
  <pageMargins left="0.25" right="0.25" top="0.75" bottom="0.75" header="0.3" footer="0.3"/>
  <pageSetup paperSize="9" scale="71" fitToHeight="0" orientation="portrait" r:id="rId1"/>
  <rowBreaks count="1" manualBreakCount="1">
    <brk id="3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Zdun</dc:creator>
  <cp:lastModifiedBy>aswiatek</cp:lastModifiedBy>
  <cp:lastPrinted>2022-06-29T09:12:28Z</cp:lastPrinted>
  <dcterms:created xsi:type="dcterms:W3CDTF">2022-01-29T18:44:56Z</dcterms:created>
  <dcterms:modified xsi:type="dcterms:W3CDTF">2023-10-06T12:14:47Z</dcterms:modified>
</cp:coreProperties>
</file>