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3256" windowHeight="13176"/>
  </bookViews>
  <sheets>
    <sheet name="OSiR 2023" sheetId="2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3" i="2"/>
  <c r="K12"/>
  <c r="K11"/>
  <c r="K10"/>
  <c r="L9"/>
  <c r="K9"/>
  <c r="K8"/>
  <c r="K7"/>
  <c r="K16" s="1"/>
  <c r="L6"/>
  <c r="L15" s="1"/>
  <c r="K6"/>
  <c r="L5"/>
  <c r="L19" s="1"/>
  <c r="K5"/>
  <c r="L17"/>
  <c r="L16"/>
  <c r="K15" l="1"/>
  <c r="K17"/>
  <c r="K19"/>
  <c r="K18"/>
  <c r="L18"/>
  <c r="L20" s="1"/>
  <c r="K20" l="1"/>
  <c r="K21" s="1"/>
</calcChain>
</file>

<file path=xl/sharedStrings.xml><?xml version="1.0" encoding="utf-8"?>
<sst xmlns="http://schemas.openxmlformats.org/spreadsheetml/2006/main" count="77" uniqueCount="47">
  <si>
    <t>Lp.</t>
  </si>
  <si>
    <t>Numer licznika</t>
  </si>
  <si>
    <t>NIP</t>
  </si>
  <si>
    <t>REGON</t>
  </si>
  <si>
    <t>C11</t>
  </si>
  <si>
    <t>C21</t>
  </si>
  <si>
    <t>C12a</t>
  </si>
  <si>
    <t>Zużycie Taryfa C21</t>
  </si>
  <si>
    <t>Zużycie Taryfa C11</t>
  </si>
  <si>
    <t>RAZEM</t>
  </si>
  <si>
    <t>Szacunkowe zużycie za 12 miesięcy</t>
  </si>
  <si>
    <t>sprzedaż PGE</t>
  </si>
  <si>
    <t>do 31.12.2022</t>
  </si>
  <si>
    <t>WYKAZ PUNKTÓW POBORU ENERGII ELEKTRYCZNEJ - OSiR Stargard Sp. z o.o. - na 2023 rok</t>
  </si>
  <si>
    <t>OSiR Stargard Sp. z o.o./ WO- Pływalnia ul. Szczecińska 35, 73-110 Stargard</t>
  </si>
  <si>
    <t>OSiR Stargard Sp. z o.o./ Stadion, ul. Sportowa 1, 73-110 Stargard</t>
  </si>
  <si>
    <t>OSiR Stargard Sp. o.o./ Stadion ul. Sportowa, 73-110 Stargard</t>
  </si>
  <si>
    <t>OSiR Stargard Sp. z o.o./ Stadion ul. Ceglana 1, 73-110 Stargard</t>
  </si>
  <si>
    <t>OSiR Stargard Sp. o.o. / Trybuna Sportowa ul. Bułgarska nr działki 118, 73-110 Stargard</t>
  </si>
  <si>
    <t>OSiR Stargard Sp. z o.o./ WO-40740, Euroboisko, ul. Bułgarska nr działki 118, 73-110 Stargard</t>
  </si>
  <si>
    <t>OSiR Stargard Sp. z o.o./ WO-40760, Hotel i Hala Sportowa, ul. Pierwszej Brygady 1, 73-110 Stargard</t>
  </si>
  <si>
    <t>OSiR Stargard Sp. o.o. /WO-40750, Hala Sportowa, ul. Pierwszej Brygady 1, 73-110 Stargard</t>
  </si>
  <si>
    <t>OSiR Stargard Sp. o.o./Plac Budowy, ul. Ceglana, 73-110 Stargard</t>
  </si>
  <si>
    <t>B22</t>
  </si>
  <si>
    <t>590310600030132957</t>
  </si>
  <si>
    <t>590310600000022608</t>
  </si>
  <si>
    <t xml:space="preserve"> 590310600000022592</t>
  </si>
  <si>
    <t>590310600000022585</t>
  </si>
  <si>
    <t>590310600002258623</t>
  </si>
  <si>
    <t xml:space="preserve"> 590310600000190321</t>
  </si>
  <si>
    <t xml:space="preserve"> 590310600000190291</t>
  </si>
  <si>
    <t xml:space="preserve"> 590310600000190307</t>
  </si>
  <si>
    <t>590310600030018541</t>
  </si>
  <si>
    <t>PPE</t>
  </si>
  <si>
    <t>Zużycie Taryfa C12a szczyt / pozaszczyt</t>
  </si>
  <si>
    <t>Zużycie Taryfa B22 szczyt / pozaszczyt</t>
  </si>
  <si>
    <t>Uwaga:</t>
  </si>
  <si>
    <t>Zamawiający, nazwa obiektu</t>
  </si>
  <si>
    <t>Rodzaj umowy - obecny sprzedawca</t>
  </si>
  <si>
    <t>Termin ważności umowy sprzedaży</t>
  </si>
  <si>
    <t>Grupa taryfowa</t>
  </si>
  <si>
    <t>Moc umowna</t>
  </si>
  <si>
    <t>320765396</t>
  </si>
  <si>
    <t>Szacunkowe zużycie energii 12 m-cy szczytowa/całodobowa [MWh]</t>
  </si>
  <si>
    <t>Z uwagi na możliwość uruchomienia w sezonie zimowym 2023/2024 obiektu Lodowiska nie objętego w/w wykazem (brak zawartej umowy dystrybucji energii), w m-cach 11/2023,12/2023 należy uwzględnić mozliwość rozszerzenia w/w wykazu o nowy PPE w grupie taryfowej C21 z szacunkowym zużyciem miesięcznym w wysokości 25MWh.</t>
  </si>
  <si>
    <t xml:space="preserve">Szacunkowe zużycie energii 12 m-cy pozaszczytowa [MWh] </t>
  </si>
  <si>
    <t>Załącznik nr 6 do SWZ
na zakup energii elektrycznej dla 
Ośrodka Sportu i Rekreacji OSiR Stargard Sp. z o.o. w 2023 roku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</si>
</sst>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4">
    <font>
      <sz val="10"/>
      <name val="Arial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7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" fillId="2" borderId="2" xfId="0" applyFont="1" applyFill="1" applyBorder="1"/>
    <xf numFmtId="164" fontId="2" fillId="2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/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49" fontId="0" fillId="0" borderId="0" xfId="0" applyNumberFormat="1" applyFill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2" fontId="1" fillId="0" borderId="0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/>
    <xf numFmtId="165" fontId="1" fillId="0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2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topLeftCell="A22" workbookViewId="0">
      <selection activeCell="M3" sqref="M3"/>
    </sheetView>
  </sheetViews>
  <sheetFormatPr defaultRowHeight="13.2"/>
  <cols>
    <col min="1" max="1" width="2.6640625" customWidth="1"/>
    <col min="2" max="2" width="32.109375" customWidth="1"/>
    <col min="3" max="3" width="10.6640625" customWidth="1"/>
    <col min="4" max="4" width="11.88671875" customWidth="1"/>
    <col min="5" max="5" width="8.44140625" customWidth="1"/>
    <col min="6" max="6" width="7.6640625" customWidth="1"/>
    <col min="7" max="8" width="11.5546875" customWidth="1"/>
    <col min="9" max="9" width="9.88671875" style="1" customWidth="1"/>
    <col min="10" max="10" width="34.33203125" customWidth="1"/>
    <col min="11" max="11" width="9.5546875" bestFit="1" customWidth="1"/>
    <col min="12" max="12" width="12.109375" customWidth="1"/>
    <col min="13" max="13" width="27.44140625" customWidth="1"/>
    <col min="17" max="17" width="11.6640625" customWidth="1"/>
  </cols>
  <sheetData>
    <row r="1" spans="1:20" ht="43.2" customHeight="1">
      <c r="A1" s="78" t="s">
        <v>46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20" ht="32.25" customHeight="1">
      <c r="A2" s="73" t="s">
        <v>13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6"/>
      <c r="M2" s="27"/>
      <c r="R2" s="17"/>
      <c r="S2" s="17"/>
      <c r="T2" s="17"/>
    </row>
    <row r="3" spans="1:20" ht="15.7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2"/>
      <c r="M3" s="27"/>
      <c r="R3" s="17"/>
      <c r="S3" s="17"/>
      <c r="T3" s="17"/>
    </row>
    <row r="4" spans="1:20" s="56" customFormat="1" ht="67.2">
      <c r="A4" s="14" t="s">
        <v>0</v>
      </c>
      <c r="B4" s="14" t="s">
        <v>37</v>
      </c>
      <c r="C4" s="55" t="s">
        <v>38</v>
      </c>
      <c r="D4" s="14" t="s">
        <v>39</v>
      </c>
      <c r="E4" s="55" t="s">
        <v>40</v>
      </c>
      <c r="F4" s="55" t="s">
        <v>41</v>
      </c>
      <c r="G4" s="14" t="s">
        <v>1</v>
      </c>
      <c r="H4" s="14" t="s">
        <v>2</v>
      </c>
      <c r="I4" s="7" t="s">
        <v>3</v>
      </c>
      <c r="J4" s="41" t="s">
        <v>33</v>
      </c>
      <c r="K4" s="40" t="s">
        <v>43</v>
      </c>
      <c r="L4" s="40" t="s">
        <v>45</v>
      </c>
      <c r="M4" s="28"/>
      <c r="Q4" s="57"/>
      <c r="R4" s="34"/>
      <c r="S4" s="35"/>
      <c r="T4" s="58"/>
    </row>
    <row r="5" spans="1:20" s="46" customFormat="1" ht="30" customHeight="1">
      <c r="A5" s="18">
        <v>1</v>
      </c>
      <c r="B5" s="59" t="s">
        <v>14</v>
      </c>
      <c r="C5" s="19" t="s">
        <v>11</v>
      </c>
      <c r="D5" s="18" t="s">
        <v>12</v>
      </c>
      <c r="E5" s="25" t="s">
        <v>23</v>
      </c>
      <c r="F5" s="25">
        <v>400</v>
      </c>
      <c r="G5" s="25">
        <v>10169572</v>
      </c>
      <c r="H5" s="25">
        <v>8542367178</v>
      </c>
      <c r="I5" s="19" t="s">
        <v>42</v>
      </c>
      <c r="J5" s="26" t="s">
        <v>24</v>
      </c>
      <c r="K5" s="49">
        <f>469242/1000</f>
        <v>469.24200000000002</v>
      </c>
      <c r="L5" s="49">
        <f>1135047/1000</f>
        <v>1135.047</v>
      </c>
      <c r="M5" s="77"/>
      <c r="N5" s="42"/>
      <c r="O5" s="43"/>
      <c r="P5" s="42"/>
      <c r="Q5" s="44"/>
      <c r="R5" s="29"/>
      <c r="S5" s="29"/>
      <c r="T5" s="45"/>
    </row>
    <row r="6" spans="1:20" s="46" customFormat="1" ht="30" customHeight="1">
      <c r="A6" s="18">
        <v>2</v>
      </c>
      <c r="B6" s="59" t="s">
        <v>15</v>
      </c>
      <c r="C6" s="19" t="s">
        <v>11</v>
      </c>
      <c r="D6" s="18" t="s">
        <v>12</v>
      </c>
      <c r="E6" s="25" t="s">
        <v>6</v>
      </c>
      <c r="F6" s="25">
        <v>27</v>
      </c>
      <c r="G6" s="25">
        <v>56195333</v>
      </c>
      <c r="H6" s="25">
        <v>8542367178</v>
      </c>
      <c r="I6" s="19" t="s">
        <v>42</v>
      </c>
      <c r="J6" s="19" t="s">
        <v>25</v>
      </c>
      <c r="K6" s="49">
        <f>2036/1000</f>
        <v>2.036</v>
      </c>
      <c r="L6" s="49">
        <f>6586/1000</f>
        <v>6.5860000000000003</v>
      </c>
      <c r="M6" s="77"/>
      <c r="N6" s="42"/>
      <c r="O6" s="42"/>
      <c r="P6" s="42"/>
      <c r="R6" s="29"/>
      <c r="S6" s="29"/>
      <c r="T6" s="45"/>
    </row>
    <row r="7" spans="1:20" s="46" customFormat="1" ht="30" customHeight="1">
      <c r="A7" s="18">
        <v>3</v>
      </c>
      <c r="B7" s="59" t="s">
        <v>16</v>
      </c>
      <c r="C7" s="19" t="s">
        <v>11</v>
      </c>
      <c r="D7" s="18" t="s">
        <v>12</v>
      </c>
      <c r="E7" s="25" t="s">
        <v>4</v>
      </c>
      <c r="F7" s="25">
        <v>27</v>
      </c>
      <c r="G7" s="25">
        <v>56072635</v>
      </c>
      <c r="H7" s="25">
        <v>8542367178</v>
      </c>
      <c r="I7" s="19" t="s">
        <v>42</v>
      </c>
      <c r="J7" s="19" t="s">
        <v>26</v>
      </c>
      <c r="K7" s="49">
        <f>4426/1000</f>
        <v>4.4260000000000002</v>
      </c>
      <c r="L7" s="50"/>
      <c r="M7" s="77"/>
      <c r="N7" s="42"/>
      <c r="O7" s="42"/>
      <c r="P7" s="42"/>
      <c r="R7" s="29"/>
      <c r="S7" s="29"/>
      <c r="T7" s="45"/>
    </row>
    <row r="8" spans="1:20" s="46" customFormat="1" ht="30" customHeight="1">
      <c r="A8" s="18">
        <v>4</v>
      </c>
      <c r="B8" s="59" t="s">
        <v>17</v>
      </c>
      <c r="C8" s="19" t="s">
        <v>11</v>
      </c>
      <c r="D8" s="18" t="s">
        <v>12</v>
      </c>
      <c r="E8" s="25" t="s">
        <v>4</v>
      </c>
      <c r="F8" s="25">
        <v>27</v>
      </c>
      <c r="G8" s="25">
        <v>56072712</v>
      </c>
      <c r="H8" s="25">
        <v>8542367178</v>
      </c>
      <c r="I8" s="19" t="s">
        <v>42</v>
      </c>
      <c r="J8" s="19" t="s">
        <v>27</v>
      </c>
      <c r="K8" s="49">
        <f>15515/1000</f>
        <v>15.515000000000001</v>
      </c>
      <c r="L8" s="50"/>
      <c r="M8" s="77"/>
      <c r="N8" s="42"/>
      <c r="O8" s="43"/>
      <c r="P8" s="42"/>
      <c r="Q8" s="44"/>
      <c r="R8" s="29"/>
      <c r="S8" s="29"/>
      <c r="T8" s="45"/>
    </row>
    <row r="9" spans="1:20" s="46" customFormat="1" ht="30" customHeight="1">
      <c r="A9" s="18">
        <v>5</v>
      </c>
      <c r="B9" s="59" t="s">
        <v>18</v>
      </c>
      <c r="C9" s="19" t="s">
        <v>11</v>
      </c>
      <c r="D9" s="18" t="s">
        <v>12</v>
      </c>
      <c r="E9" s="25" t="s">
        <v>6</v>
      </c>
      <c r="F9" s="25">
        <v>12</v>
      </c>
      <c r="G9" s="25">
        <v>83050418</v>
      </c>
      <c r="H9" s="25">
        <v>8542367178</v>
      </c>
      <c r="I9" s="19" t="s">
        <v>42</v>
      </c>
      <c r="J9" s="19" t="s">
        <v>28</v>
      </c>
      <c r="K9" s="49">
        <f>296/1000</f>
        <v>0.29599999999999999</v>
      </c>
      <c r="L9" s="49">
        <f>950/1000</f>
        <v>0.95</v>
      </c>
      <c r="M9" s="77"/>
      <c r="N9" s="42"/>
      <c r="O9" s="42"/>
      <c r="P9" s="42"/>
      <c r="R9" s="29"/>
      <c r="S9" s="29"/>
      <c r="T9" s="45"/>
    </row>
    <row r="10" spans="1:20" s="46" customFormat="1" ht="30" customHeight="1">
      <c r="A10" s="18">
        <v>6</v>
      </c>
      <c r="B10" s="59" t="s">
        <v>19</v>
      </c>
      <c r="C10" s="19" t="s">
        <v>11</v>
      </c>
      <c r="D10" s="18" t="s">
        <v>12</v>
      </c>
      <c r="E10" s="25" t="s">
        <v>5</v>
      </c>
      <c r="F10" s="25">
        <v>50</v>
      </c>
      <c r="G10" s="25">
        <v>51163147</v>
      </c>
      <c r="H10" s="25">
        <v>8542367178</v>
      </c>
      <c r="I10" s="19" t="s">
        <v>42</v>
      </c>
      <c r="J10" s="19" t="s">
        <v>29</v>
      </c>
      <c r="K10" s="49">
        <f>22570/1000</f>
        <v>22.57</v>
      </c>
      <c r="L10" s="50"/>
      <c r="M10" s="77"/>
      <c r="N10" s="42"/>
      <c r="O10" s="42"/>
      <c r="P10" s="42"/>
      <c r="R10" s="29"/>
      <c r="S10" s="29"/>
      <c r="T10" s="45"/>
    </row>
    <row r="11" spans="1:20" s="46" customFormat="1" ht="30" customHeight="1">
      <c r="A11" s="18">
        <v>7</v>
      </c>
      <c r="B11" s="59" t="s">
        <v>20</v>
      </c>
      <c r="C11" s="19" t="s">
        <v>11</v>
      </c>
      <c r="D11" s="18" t="s">
        <v>12</v>
      </c>
      <c r="E11" s="25" t="s">
        <v>5</v>
      </c>
      <c r="F11" s="25">
        <v>45</v>
      </c>
      <c r="G11" s="25">
        <v>96860777</v>
      </c>
      <c r="H11" s="25">
        <v>8542367178</v>
      </c>
      <c r="I11" s="19" t="s">
        <v>42</v>
      </c>
      <c r="J11" s="19" t="s">
        <v>30</v>
      </c>
      <c r="K11" s="49">
        <f>72150/1000</f>
        <v>72.150000000000006</v>
      </c>
      <c r="L11" s="50"/>
      <c r="M11" s="77"/>
      <c r="N11" s="42"/>
      <c r="O11" s="42"/>
      <c r="P11" s="42"/>
      <c r="R11" s="29"/>
      <c r="S11" s="29"/>
      <c r="T11" s="45"/>
    </row>
    <row r="12" spans="1:20" s="46" customFormat="1" ht="30" customHeight="1">
      <c r="A12" s="18">
        <v>8</v>
      </c>
      <c r="B12" s="59" t="s">
        <v>21</v>
      </c>
      <c r="C12" s="19" t="s">
        <v>11</v>
      </c>
      <c r="D12" s="18" t="s">
        <v>12</v>
      </c>
      <c r="E12" s="25" t="s">
        <v>5</v>
      </c>
      <c r="F12" s="25">
        <v>30</v>
      </c>
      <c r="G12" s="25">
        <v>96588402</v>
      </c>
      <c r="H12" s="25">
        <v>8542367178</v>
      </c>
      <c r="I12" s="19" t="s">
        <v>42</v>
      </c>
      <c r="J12" s="19" t="s">
        <v>31</v>
      </c>
      <c r="K12" s="49">
        <f>6480/1000</f>
        <v>6.48</v>
      </c>
      <c r="L12" s="50"/>
      <c r="M12" s="77"/>
      <c r="N12" s="42"/>
      <c r="O12" s="42"/>
      <c r="P12" s="42"/>
      <c r="R12" s="29"/>
      <c r="S12" s="29"/>
      <c r="T12" s="45"/>
    </row>
    <row r="13" spans="1:20" s="46" customFormat="1" ht="30" customHeight="1">
      <c r="A13" s="18">
        <v>9</v>
      </c>
      <c r="B13" s="59" t="s">
        <v>22</v>
      </c>
      <c r="C13" s="19" t="s">
        <v>11</v>
      </c>
      <c r="D13" s="18" t="s">
        <v>12</v>
      </c>
      <c r="E13" s="25" t="s">
        <v>4</v>
      </c>
      <c r="F13" s="25">
        <v>12</v>
      </c>
      <c r="G13" s="25">
        <v>13041634</v>
      </c>
      <c r="H13" s="25">
        <v>8542367178</v>
      </c>
      <c r="I13" s="19" t="s">
        <v>42</v>
      </c>
      <c r="J13" s="19" t="s">
        <v>32</v>
      </c>
      <c r="K13" s="49">
        <f>2487/1000</f>
        <v>2.4870000000000001</v>
      </c>
      <c r="L13" s="50"/>
      <c r="M13" s="77"/>
      <c r="N13" s="42"/>
      <c r="O13" s="43"/>
      <c r="P13" s="42"/>
      <c r="R13" s="29"/>
      <c r="S13" s="29"/>
      <c r="T13" s="45"/>
    </row>
    <row r="14" spans="1:20" ht="30" customHeight="1">
      <c r="A14" s="3"/>
      <c r="B14" s="60"/>
      <c r="C14" s="8"/>
      <c r="D14" s="11"/>
      <c r="E14" s="3"/>
      <c r="F14" s="3"/>
      <c r="G14" s="10"/>
      <c r="H14" s="3"/>
      <c r="I14" s="9"/>
      <c r="J14" s="12"/>
      <c r="K14" s="13"/>
      <c r="L14" s="4"/>
      <c r="O14" s="2"/>
      <c r="R14" s="37"/>
      <c r="S14" s="36"/>
      <c r="T14" s="17"/>
    </row>
    <row r="15" spans="1:20" ht="30" customHeight="1">
      <c r="A15" s="3"/>
      <c r="B15" s="60"/>
      <c r="C15" s="8"/>
      <c r="D15" s="11"/>
      <c r="E15" s="3"/>
      <c r="F15" s="3"/>
      <c r="G15" s="10"/>
      <c r="H15" s="3"/>
      <c r="I15" s="9"/>
      <c r="J15" s="5" t="s">
        <v>9</v>
      </c>
      <c r="K15" s="51">
        <f>SUM(K5:K13)</f>
        <v>595.202</v>
      </c>
      <c r="L15" s="51">
        <f>SUM(L5:L13)</f>
        <v>1142.5830000000001</v>
      </c>
      <c r="N15" s="20"/>
      <c r="R15" s="30"/>
      <c r="S15" s="30"/>
      <c r="T15" s="17"/>
    </row>
    <row r="16" spans="1:20" s="42" customFormat="1" ht="30" customHeight="1">
      <c r="A16" s="25"/>
      <c r="B16" s="62" t="s">
        <v>8</v>
      </c>
      <c r="C16" s="19"/>
      <c r="D16" s="63"/>
      <c r="E16" s="31"/>
      <c r="F16" s="31"/>
      <c r="G16" s="64"/>
      <c r="H16" s="25"/>
      <c r="I16" s="32"/>
      <c r="J16" s="65"/>
      <c r="K16" s="52">
        <f>SUM(K7,K8,K13)</f>
        <v>22.428000000000004</v>
      </c>
      <c r="L16" s="52">
        <f>SUM(L7,L8,L13)</f>
        <v>0</v>
      </c>
      <c r="R16" s="29"/>
      <c r="S16" s="29"/>
      <c r="T16" s="58"/>
    </row>
    <row r="17" spans="1:20" s="42" customFormat="1" ht="30" customHeight="1">
      <c r="A17" s="25"/>
      <c r="B17" s="62" t="s">
        <v>7</v>
      </c>
      <c r="C17" s="26"/>
      <c r="D17" s="18"/>
      <c r="E17" s="31"/>
      <c r="F17" s="31"/>
      <c r="G17" s="25"/>
      <c r="H17" s="25"/>
      <c r="I17" s="32"/>
      <c r="J17" s="66"/>
      <c r="K17" s="53">
        <f>SUM(K10,K11,K12)</f>
        <v>101.2</v>
      </c>
      <c r="L17" s="53">
        <f>SUM(L10,L11,L12)</f>
        <v>0</v>
      </c>
      <c r="R17" s="38"/>
      <c r="S17" s="38"/>
      <c r="T17" s="58"/>
    </row>
    <row r="18" spans="1:20" s="42" customFormat="1" ht="30" customHeight="1">
      <c r="A18" s="18"/>
      <c r="B18" s="67" t="s">
        <v>34</v>
      </c>
      <c r="C18" s="26"/>
      <c r="D18" s="18"/>
      <c r="E18" s="31"/>
      <c r="F18" s="31"/>
      <c r="G18" s="25"/>
      <c r="H18" s="25"/>
      <c r="I18" s="33"/>
      <c r="J18" s="68"/>
      <c r="K18" s="54">
        <f>SUM(K6,K9)</f>
        <v>2.3319999999999999</v>
      </c>
      <c r="L18" s="54">
        <f>SUM(L6,L9)</f>
        <v>7.5360000000000005</v>
      </c>
      <c r="M18" s="46"/>
      <c r="R18" s="38"/>
      <c r="S18" s="47"/>
      <c r="T18" s="58"/>
    </row>
    <row r="19" spans="1:20" s="42" customFormat="1" ht="30" customHeight="1">
      <c r="A19" s="25"/>
      <c r="B19" s="67" t="s">
        <v>35</v>
      </c>
      <c r="C19" s="26"/>
      <c r="D19" s="18"/>
      <c r="E19" s="31"/>
      <c r="F19" s="31"/>
      <c r="G19" s="25"/>
      <c r="H19" s="25"/>
      <c r="I19" s="33"/>
      <c r="J19" s="68"/>
      <c r="K19" s="54">
        <f>SUM(K5)</f>
        <v>469.24200000000002</v>
      </c>
      <c r="L19" s="54">
        <f>SUM(L5)</f>
        <v>1135.047</v>
      </c>
      <c r="R19" s="38"/>
      <c r="S19" s="47"/>
      <c r="T19" s="58"/>
    </row>
    <row r="20" spans="1:20" s="42" customFormat="1" ht="30" customHeight="1">
      <c r="A20" s="25"/>
      <c r="B20" s="69" t="s">
        <v>10</v>
      </c>
      <c r="C20" s="26"/>
      <c r="D20" s="18"/>
      <c r="E20" s="31"/>
      <c r="F20" s="31"/>
      <c r="G20" s="25"/>
      <c r="H20" s="25"/>
      <c r="I20" s="33"/>
      <c r="J20" s="68"/>
      <c r="K20" s="48">
        <f>SUM(K16:K19)</f>
        <v>595.202</v>
      </c>
      <c r="L20" s="48">
        <f>SUM(L16:L19)</f>
        <v>1142.5830000000001</v>
      </c>
      <c r="R20" s="39"/>
      <c r="S20" s="39"/>
      <c r="T20" s="58"/>
    </row>
    <row r="21" spans="1:20" s="15" customFormat="1" ht="30" customHeight="1">
      <c r="A21" s="21"/>
      <c r="B21" s="61"/>
      <c r="C21" s="16"/>
      <c r="D21" s="16"/>
      <c r="E21" s="16"/>
      <c r="F21" s="16"/>
      <c r="G21" s="16"/>
      <c r="H21" s="16"/>
      <c r="I21" s="16"/>
      <c r="J21" s="22" t="s">
        <v>9</v>
      </c>
      <c r="K21" s="75">
        <f>SUM(K20:L20)</f>
        <v>1737.7850000000001</v>
      </c>
      <c r="L21" s="76"/>
      <c r="R21" s="72"/>
      <c r="S21" s="72"/>
      <c r="T21" s="17"/>
    </row>
    <row r="22" spans="1:20" ht="30" customHeight="1">
      <c r="A22" s="24" t="s">
        <v>36</v>
      </c>
      <c r="C22" s="15"/>
      <c r="D22" s="15"/>
      <c r="E22" s="15"/>
      <c r="F22" s="15"/>
      <c r="G22" s="15"/>
      <c r="H22" s="15"/>
      <c r="I22" s="23"/>
      <c r="J22" s="15"/>
      <c r="R22" s="17"/>
      <c r="S22" s="17"/>
      <c r="T22" s="17"/>
    </row>
    <row r="23" spans="1:20" ht="30" customHeight="1">
      <c r="A23" s="70" t="s">
        <v>44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1:20" ht="24" customHeight="1">
      <c r="A24" s="15"/>
      <c r="B24" s="15"/>
      <c r="C24" s="15"/>
      <c r="D24" s="15"/>
      <c r="E24" s="15"/>
      <c r="F24" s="15"/>
      <c r="G24" s="15"/>
      <c r="H24" s="15"/>
      <c r="I24" s="23"/>
      <c r="J24" s="15"/>
      <c r="L24" s="2"/>
    </row>
    <row r="25" spans="1:20" ht="24" customHeight="1"/>
    <row r="26" spans="1:20" ht="24" customHeight="1"/>
    <row r="27" spans="1:20" ht="24" customHeight="1"/>
    <row r="28" spans="1:20" ht="24" customHeight="1"/>
    <row r="29" spans="1:20" ht="24" customHeight="1"/>
    <row r="30" spans="1:20" ht="24" customHeight="1"/>
    <row r="31" spans="1:20" ht="24" customHeight="1"/>
    <row r="32" spans="1:20" ht="26.25" customHeight="1"/>
    <row r="33" ht="26.25" customHeight="1"/>
    <row r="34" ht="26.25" customHeight="1"/>
    <row r="35" ht="24.75" customHeight="1"/>
  </sheetData>
  <mergeCells count="8">
    <mergeCell ref="A1:L1"/>
    <mergeCell ref="A23:L23"/>
    <mergeCell ref="R21:S21"/>
    <mergeCell ref="A2:K3"/>
    <mergeCell ref="K21:L21"/>
    <mergeCell ref="M5:M7"/>
    <mergeCell ref="M8:M11"/>
    <mergeCell ref="M12:M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OSiR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Honorata Siry-Jabłońska</cp:lastModifiedBy>
  <cp:lastPrinted>2022-10-06T05:58:33Z</cp:lastPrinted>
  <dcterms:created xsi:type="dcterms:W3CDTF">2010-08-11T14:06:59Z</dcterms:created>
  <dcterms:modified xsi:type="dcterms:W3CDTF">2022-10-24T19:03:08Z</dcterms:modified>
</cp:coreProperties>
</file>