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:\2024\5. ROBOTY -  PROJEKTY\3. UG Andrzejewo PROJEKTY\III. PIEŃKI-ŻAKI\Pytania\"/>
    </mc:Choice>
  </mc:AlternateContent>
  <xr:revisionPtr revIDLastSave="0" documentId="13_ncr:1_{639AC80D-89A1-41C7-B37C-610B400CA3DC}" xr6:coauthVersionLast="47" xr6:coauthVersionMax="47" xr10:uidLastSave="{00000000-0000-0000-0000-000000000000}"/>
  <bookViews>
    <workbookView xWindow="7905" yWindow="270" windowWidth="12975" windowHeight="15600" activeTab="1" xr2:uid="{00000000-000D-0000-FFFF-FFFF00000000}"/>
  </bookViews>
  <sheets>
    <sheet name="Przedmiar" sheetId="2" r:id="rId1"/>
    <sheet name="Kosztorys ofertowy" sheetId="1" r:id="rId2"/>
    <sheet name="Tabela elementów scalonych" sheetId="3" r:id="rId3"/>
  </sheets>
  <definedNames>
    <definedName name="_xlnm.Print_Area" localSheetId="1">'Kosztorys ofertowy'!$A$2:$G$48</definedName>
    <definedName name="_xlnm.Print_Area" localSheetId="0">Przedmiar!$A$1:$E$72</definedName>
    <definedName name="_xlnm.Print_Area" localSheetId="2">'Tabela elementów scalonych'!$A$1:$G$17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G17" i="1" l="1"/>
  <c r="G16" i="1"/>
  <c r="B14" i="3"/>
  <c r="B13" i="3"/>
  <c r="B12" i="3"/>
  <c r="B11" i="3"/>
  <c r="B10" i="3"/>
  <c r="B9" i="3"/>
  <c r="B8" i="3"/>
  <c r="E50" i="2" l="1"/>
  <c r="E59" i="2"/>
  <c r="E56" i="2"/>
  <c r="E54" i="2"/>
  <c r="E48" i="2"/>
  <c r="E46" i="2"/>
  <c r="E36" i="2"/>
  <c r="E34" i="2"/>
  <c r="E31" i="2"/>
  <c r="E29" i="2"/>
  <c r="E26" i="2"/>
  <c r="E24" i="2"/>
  <c r="E22" i="2"/>
  <c r="E16" i="2"/>
  <c r="E13" i="2"/>
  <c r="E11" i="2"/>
  <c r="E35" i="1"/>
  <c r="E24" i="1"/>
  <c r="E23" i="1"/>
  <c r="G39" i="1"/>
  <c r="E40" i="1"/>
  <c r="E41" i="1"/>
  <c r="E38" i="1"/>
  <c r="E44" i="1"/>
  <c r="E37" i="1"/>
  <c r="E28" i="1"/>
  <c r="E27" i="1"/>
  <c r="E15" i="1"/>
  <c r="E20" i="1"/>
  <c r="E12" i="1"/>
  <c r="E19" i="1"/>
  <c r="E18" i="1"/>
  <c r="E11" i="1"/>
  <c r="E44" i="2" l="1"/>
  <c r="G10" i="1" l="1"/>
  <c r="E36" i="1" l="1"/>
  <c r="G41" i="1" l="1"/>
  <c r="G40" i="1"/>
  <c r="G18" i="1" l="1"/>
  <c r="G9" i="1"/>
  <c r="G11" i="1" l="1"/>
  <c r="G12" i="1"/>
  <c r="G15" i="1"/>
  <c r="G19" i="1"/>
  <c r="G20" i="1"/>
  <c r="G23" i="1"/>
  <c r="G24" i="1"/>
  <c r="G27" i="1"/>
  <c r="G28" i="1"/>
  <c r="G31" i="1"/>
  <c r="G32" i="1"/>
  <c r="G35" i="1"/>
  <c r="G36" i="1"/>
  <c r="G37" i="1"/>
  <c r="G38" i="1"/>
  <c r="G44" i="1"/>
  <c r="G8" i="1"/>
  <c r="G21" i="1" l="1"/>
  <c r="F9" i="3" s="1"/>
  <c r="H9" i="3" s="1"/>
  <c r="G45" i="1"/>
  <c r="F14" i="3" s="1"/>
  <c r="H14" i="3" s="1"/>
  <c r="G33" i="1"/>
  <c r="F12" i="3" s="1"/>
  <c r="H12" i="3" s="1"/>
  <c r="G29" i="1"/>
  <c r="F11" i="3" s="1"/>
  <c r="H11" i="3" s="1"/>
  <c r="G25" i="1"/>
  <c r="F10" i="3" s="1"/>
  <c r="H10" i="3" s="1"/>
  <c r="G13" i="1"/>
  <c r="F8" i="3" s="1"/>
  <c r="H8" i="3" s="1"/>
  <c r="G42" i="1"/>
  <c r="F13" i="3" s="1"/>
  <c r="H13" i="3" s="1"/>
  <c r="F15" i="3" l="1"/>
  <c r="G46" i="1"/>
  <c r="G47" i="1" s="1"/>
  <c r="G48" i="1" s="1"/>
  <c r="F16" i="3" l="1"/>
  <c r="F17" i="3" s="1"/>
  <c r="H15" i="3"/>
</calcChain>
</file>

<file path=xl/sharedStrings.xml><?xml version="1.0" encoding="utf-8"?>
<sst xmlns="http://schemas.openxmlformats.org/spreadsheetml/2006/main" count="283" uniqueCount="146">
  <si>
    <t xml:space="preserve">Lp. </t>
  </si>
  <si>
    <t>Podstawa wyceny</t>
  </si>
  <si>
    <t>Opis</t>
  </si>
  <si>
    <t>Ilość</t>
  </si>
  <si>
    <t>ROBOTY PRZYGOTOWAWCZE I ROZBIÓRKOWE</t>
  </si>
  <si>
    <t>KNR 2-01 0119-03</t>
  </si>
  <si>
    <t>km</t>
  </si>
  <si>
    <t>KNR -W 2-01 0108-02</t>
  </si>
  <si>
    <t>Mechaniczne karczowanie zagajników średniej gęstości</t>
  </si>
  <si>
    <t>ha</t>
  </si>
  <si>
    <t>KNR 2-31 0801-07</t>
  </si>
  <si>
    <t>m2</t>
  </si>
  <si>
    <t>m3</t>
  </si>
  <si>
    <t>KNR 2-31 0816-01</t>
  </si>
  <si>
    <t>m</t>
  </si>
  <si>
    <t>szt.</t>
  </si>
  <si>
    <t>Razem dział ROBOTY PRZYGOTOWAWCZE I ROZBIÓRKOWE</t>
  </si>
  <si>
    <t>ROBOTY ZIEMNE</t>
  </si>
  <si>
    <t>KNR-W 2-01 0201-07</t>
  </si>
  <si>
    <t>KNR-W 2-01 0219-01</t>
  </si>
  <si>
    <t>mb</t>
  </si>
  <si>
    <t>Razem dział ROBOTY ZIEMNE</t>
  </si>
  <si>
    <t>PODBUDOWY</t>
  </si>
  <si>
    <t>KNR 2-31 0109-03</t>
  </si>
  <si>
    <t>KNNR 6 0113-02</t>
  </si>
  <si>
    <t>Razem dział PODBUDOWY</t>
  </si>
  <si>
    <t>NAWIERZCHNIE</t>
  </si>
  <si>
    <t>KNNR 6 0308-01</t>
  </si>
  <si>
    <t>KNNR 6 0309-02</t>
  </si>
  <si>
    <t>Razem dział NAWIERZCHNIE</t>
  </si>
  <si>
    <t>ORGANIZACJA RUCHU</t>
  </si>
  <si>
    <t>KNNR 6 0702-03</t>
  </si>
  <si>
    <t>Pionowe znaki drogowe - słupki stalowe dł. 330 cm</t>
  </si>
  <si>
    <t>KNNR 6 0702-05</t>
  </si>
  <si>
    <t>Pionowe znaki drogowe - znaki zakazu, nakazu, ostrzegawcze i informacyjne o pow.ponad 0.3 m2</t>
  </si>
  <si>
    <t>Razem dział ORGANIZACJA RUCHU</t>
  </si>
  <si>
    <t>ZJAZDY</t>
  </si>
  <si>
    <t>KNR 2-31 0605-01</t>
  </si>
  <si>
    <t>KNR 2-31 0605-03</t>
  </si>
  <si>
    <t>KNR 2-31 0605-06</t>
  </si>
  <si>
    <t>KNNR 6 0113-05</t>
  </si>
  <si>
    <t>Razem dział ZJAZDY</t>
  </si>
  <si>
    <t>POBOCZA</t>
  </si>
  <si>
    <t>Razem dział POBOCZA</t>
  </si>
  <si>
    <t>SUMA NETTO</t>
  </si>
  <si>
    <t>PODATEK VAT (23%)</t>
  </si>
  <si>
    <t>Mechaniczne profilowanie i zagęszczenie podłoża pod warstwy konstrukcyjne nawierzchni w gruncie kat. I-IV</t>
  </si>
  <si>
    <t xml:space="preserve"> KNR 2-31 0103-04</t>
  </si>
  <si>
    <t>KNNR 6 0112-06</t>
  </si>
  <si>
    <t>Przepusty rurowe - ścianki czołowe dla rur śr. 400mm</t>
  </si>
  <si>
    <t>Roboty ziemne wykonywane koparkami przedsiębiernymi  z transportem urobku samochodami samowyładowczymi na odległość do 10 km - zdjęcie warstwy chumusu z poboczy gr. 15 cm do ponownego wykorzystania przy humusowaniu a nadmiar do zagospodarowania przez wykonawcę we własnym zakreske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</si>
  <si>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</si>
  <si>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</si>
  <si>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</si>
  <si>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</si>
  <si>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</si>
  <si>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</si>
  <si>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</si>
  <si>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</si>
  <si>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</si>
  <si>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</si>
  <si>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4.1</t>
  </si>
  <si>
    <t>4.2</t>
  </si>
  <si>
    <t>5.1</t>
  </si>
  <si>
    <t>5.2</t>
  </si>
  <si>
    <t>6.1</t>
  </si>
  <si>
    <t>6.2</t>
  </si>
  <si>
    <t>6.3</t>
  </si>
  <si>
    <t>6.4</t>
  </si>
  <si>
    <t>6.5</t>
  </si>
  <si>
    <t>7.1</t>
  </si>
  <si>
    <t>Rozebranie przepustów rurowych - rury betonowe, PHED, PP o śr.400mm</t>
  </si>
  <si>
    <t xml:space="preserve">Wykop z odwozem urobku do 10 km- odtworzenie rowów grunt do zagospodarowania przez wykonawcę </t>
  </si>
  <si>
    <t>6.6</t>
  </si>
  <si>
    <t>6.7</t>
  </si>
  <si>
    <t>gł. zj.</t>
  </si>
  <si>
    <t>Jedn. miar.</t>
  </si>
  <si>
    <t>Cena zł</t>
  </si>
  <si>
    <t>Wartość zł (6*8)</t>
  </si>
  <si>
    <t>1.5</t>
  </si>
  <si>
    <t>KNR-W 2-01 0105-02</t>
  </si>
  <si>
    <t xml:space="preserve"> Ława fundamentowa gr. 20cm, zasypka inżynierska rury przypustu z kruszywa naturalnego 0-31,5mm lub pospółki.</t>
  </si>
  <si>
    <t>Przebudowa drogi gminnej  nr 260114W w miejscowości Pieńki Wielkie.</t>
  </si>
  <si>
    <t>Mechaniczne ścinanie drzew i karczowanie pni z wywózką karpiny  o śr. 15-45cm.</t>
  </si>
  <si>
    <t xml:space="preserve">Mechaniczne rozebranie ( frezowanie ) masy mineralno-bitumicznych o gr. 5 cm bez odwozu  na miejscu. </t>
  </si>
  <si>
    <t>Warstwa uzupełniająca z kruszywa naturalnego ( pospółka)  gr. 10cm - doziarnienie gruntu pod stabilizacje gruntu  cenmentem.</t>
  </si>
  <si>
    <t>Nawierzchnie z mieszanek mineralno-bitumicznych asfaltowych o gr. 4 cm, szer. 5 m               ( ścieralna AC 11S, KR -2)</t>
  </si>
  <si>
    <t>Nawierzchnie z mieszanek mineralno-bitumicznych asfaltowych o gr. 5 cm, szer. 5,10m (wiążąca AC 16 W, KR -2)</t>
  </si>
  <si>
    <t>Nawierzchnie z mieszanek mineralno-bitumicznych asfaltowych o gr. 5 cm AC 16 W KR-2</t>
  </si>
  <si>
    <t>Nawierzchnie z mieszanek mineralno-bitumicznych asfaltowych o gr. 4 cm, ( ścieralna AC 11 S, KR-2)</t>
  </si>
  <si>
    <t>Nawierzchnia zjazdów o nawierzchni z kruszyw łamanych C 50/30, 0-31,5mm  gr. 15 cm</t>
  </si>
  <si>
    <t>Podbudowa  bez dylatacji 2,5 - 5 Mpa (z dowozu lub wykonana na miejscu) grub. Warstwy po zagęszczeniu 15 cm</t>
  </si>
  <si>
    <t>Przepusty rurowe - rury PHED lub PP SN8  śr. 400 mm dł. 9m</t>
  </si>
  <si>
    <t xml:space="preserve">Roboty pomiarowe przy liniowych robotach ziemnych, wykonanie mapy inwentaryzacji powykonawczej - trasa drogi w terenie równinnym </t>
  </si>
  <si>
    <t>Kruszywo łamane 0-31,5mm C50/30 gr. 9-24 cm</t>
  </si>
  <si>
    <t>Przedmiar robót</t>
  </si>
  <si>
    <t>1</t>
  </si>
  <si>
    <t>TABELA ELEMENTÓW SCALONYCH</t>
  </si>
  <si>
    <t>L.p.</t>
  </si>
  <si>
    <t>WYSZCZEGÓLNIENIE ROBÓT</t>
  </si>
  <si>
    <t>1.</t>
  </si>
  <si>
    <t>2.</t>
  </si>
  <si>
    <t>3.</t>
  </si>
  <si>
    <t>4.</t>
  </si>
  <si>
    <t>5.</t>
  </si>
  <si>
    <t>6.</t>
  </si>
  <si>
    <t>7.</t>
  </si>
  <si>
    <t>VAT 23%</t>
  </si>
  <si>
    <t>SUMA BRUTTO</t>
  </si>
  <si>
    <t>KNR-W 2-01 0201-08</t>
  </si>
  <si>
    <t>Roboty ziemne wykonywane koparkami przedsiębiernymi  z transportem urobku samochodami samowyładowczymi na odległość do 10 km -  gr. 34 cm - korytowanie zjazdów.</t>
  </si>
  <si>
    <t xml:space="preserve"> KNR 2-31 0103-03</t>
  </si>
  <si>
    <t>Mechaniczne profilowanie i zagęszczenie podłoża pod warstwy konstrukcyjne nawierzchni  jezdni w gruncie kat. I-IV</t>
  </si>
  <si>
    <t>Mechaniczne profilowanie i zagęszczenie podłoża pod warstwy konstrukcyjne nawierzchni  zjazdów w gruncie kat. I-IV</t>
  </si>
  <si>
    <t>2.5</t>
  </si>
  <si>
    <t>2.6</t>
  </si>
  <si>
    <t>Wartość PLN/ brutto</t>
  </si>
  <si>
    <t>Wartość PLN/ netto</t>
  </si>
  <si>
    <t>SUMA</t>
  </si>
  <si>
    <t>Mechaniczne karczowanie zagajników średniej gęstości.</t>
  </si>
  <si>
    <t>Warstwa uzupełniająca z kruszywa naturalnego ( pospółka)  gr. 10cm - doziarnienie gruntu pod stabilizacje gruntu  cementem.</t>
  </si>
  <si>
    <t xml:space="preserve">Warstwa  podbudowy z kruszyw łamanych                      0-31,5mm C50/30  gr. 30 cm  </t>
  </si>
  <si>
    <r>
      <t>Warstwa  podbudowy z kruszyw łamanych                      0-31,5mm C</t>
    </r>
    <r>
      <rPr>
        <sz val="8"/>
        <color theme="1"/>
        <rFont val="Times New Roman"/>
        <family val="1"/>
        <charset val="238"/>
      </rPr>
      <t>50/30</t>
    </r>
    <r>
      <rPr>
        <sz val="10"/>
        <color theme="1"/>
        <rFont val="Times New Roman"/>
        <family val="1"/>
        <charset val="238"/>
      </rPr>
      <t xml:space="preserve">  gr. 20 cm  </t>
    </r>
  </si>
  <si>
    <r>
      <t>Warstwa  podbudowy z kruszyw łamanych                      0-31,5mm C</t>
    </r>
    <r>
      <rPr>
        <sz val="8"/>
        <color theme="1"/>
        <rFont val="Times New Roman"/>
        <family val="1"/>
        <charset val="238"/>
      </rPr>
      <t>50/30</t>
    </r>
    <r>
      <rPr>
        <sz val="10"/>
        <color theme="1"/>
        <rFont val="Times New Roman"/>
        <family val="1"/>
        <charset val="238"/>
      </rPr>
      <t xml:space="preserve">  gr. 20cm  </t>
    </r>
  </si>
  <si>
    <t>5,5m+5,5m+8,2m</t>
  </si>
  <si>
    <t>255,00m* 3,60m</t>
  </si>
  <si>
    <t>255,0m*3,5m</t>
  </si>
  <si>
    <t>255,0m*6,5m</t>
  </si>
  <si>
    <t>15,0+15,0+15,0+15,0+15,0+15,0+15,0+15,0+15,0+15,0 m2</t>
  </si>
  <si>
    <t>(255,0m*2)- 100,0m zjazdy</t>
  </si>
  <si>
    <t>1+1+1+1+1+1+1+1+1+1+1+1szt.</t>
  </si>
  <si>
    <t>(255,0m*5,1m)+26m2</t>
  </si>
  <si>
    <t>(255,0m *5,4m)+1,5m2</t>
  </si>
  <si>
    <t>(255,0m*6,1) + 2,5m2</t>
  </si>
  <si>
    <t>(255,0m*5,0m)+25m2</t>
  </si>
  <si>
    <t>1szt.</t>
  </si>
  <si>
    <t>9,0+9,0+9,0+9,0+9,0+9,0+9,0+9,0+9,0+9,0m</t>
  </si>
  <si>
    <t>33,75m2*4</t>
  </si>
  <si>
    <t>(21,0m2 * 5) +45m2</t>
  </si>
  <si>
    <t>(20,70 m2 * 5)+41,5m2</t>
  </si>
  <si>
    <t>(20,0m2 * 5)+40m2</t>
  </si>
  <si>
    <t>1 szt.</t>
  </si>
  <si>
    <t>90m*0,9m2</t>
  </si>
  <si>
    <t>Podpis</t>
  </si>
  <si>
    <t>255,0m *1,5m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</si>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</sst>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6">
    <xf numFmtId="0" fontId="0" fillId="0" borderId="0" xfId="0"/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wrapText="1"/>
    </xf>
    <xf numFmtId="0" fontId="0" fillId="2" borderId="0" xfId="0" applyFill="1"/>
    <xf numFmtId="0" fontId="2" fillId="0" borderId="18" xfId="0" applyFont="1" applyBorder="1"/>
    <xf numFmtId="0" fontId="2" fillId="0" borderId="20" xfId="0" applyFont="1" applyBorder="1"/>
    <xf numFmtId="49" fontId="3" fillId="0" borderId="11" xfId="0" applyNumberFormat="1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left" wrapText="1"/>
    </xf>
    <xf numFmtId="49" fontId="3" fillId="0" borderId="27" xfId="0" applyNumberFormat="1" applyFont="1" applyBorder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/>
    <xf numFmtId="49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15" xfId="0" applyFont="1" applyBorder="1"/>
    <xf numFmtId="0" fontId="2" fillId="0" borderId="8" xfId="0" applyFont="1" applyBorder="1"/>
    <xf numFmtId="0" fontId="2" fillId="0" borderId="19" xfId="0" applyFont="1" applyBorder="1"/>
    <xf numFmtId="0" fontId="3" fillId="0" borderId="23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35" xfId="0" applyFont="1" applyBorder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9" fillId="0" borderId="6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20" xfId="0" applyFont="1" applyBorder="1" applyAlignment="1">
      <alignment horizontal="left"/>
    </xf>
    <xf numFmtId="0" fontId="4" fillId="0" borderId="14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4" fillId="0" borderId="13" xfId="0" applyFont="1" applyBorder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9" fillId="4" borderId="43" xfId="0" applyFont="1" applyFill="1" applyBorder="1"/>
    <xf numFmtId="2" fontId="2" fillId="0" borderId="43" xfId="0" applyNumberFormat="1" applyFont="1" applyBorder="1"/>
    <xf numFmtId="2" fontId="1" fillId="0" borderId="43" xfId="0" applyNumberFormat="1" applyFont="1" applyBorder="1"/>
    <xf numFmtId="0" fontId="9" fillId="0" borderId="18" xfId="0" applyFont="1" applyBorder="1" applyAlignment="1">
      <alignment horizontal="center"/>
    </xf>
    <xf numFmtId="0" fontId="11" fillId="0" borderId="18" xfId="0" applyFont="1" applyBorder="1"/>
    <xf numFmtId="0" fontId="11" fillId="0" borderId="16" xfId="0" applyFont="1" applyBorder="1"/>
    <xf numFmtId="0" fontId="11" fillId="0" borderId="17" xfId="0" applyFont="1" applyBorder="1"/>
    <xf numFmtId="0" fontId="10" fillId="0" borderId="35" xfId="0" applyFont="1" applyBorder="1" applyAlignment="1">
      <alignment horizontal="left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wrapText="1"/>
    </xf>
    <xf numFmtId="0" fontId="3" fillId="0" borderId="33" xfId="0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2" fontId="3" fillId="0" borderId="47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49" fontId="3" fillId="0" borderId="3" xfId="0" applyNumberFormat="1" applyFont="1" applyBorder="1"/>
    <xf numFmtId="2" fontId="3" fillId="0" borderId="5" xfId="0" applyNumberFormat="1" applyFont="1" applyBorder="1" applyAlignment="1">
      <alignment horizontal="center" vertical="center"/>
    </xf>
    <xf numFmtId="0" fontId="0" fillId="0" borderId="22" xfId="0" applyBorder="1"/>
    <xf numFmtId="0" fontId="0" fillId="0" borderId="49" xfId="0" applyBorder="1"/>
    <xf numFmtId="0" fontId="0" fillId="0" borderId="44" xfId="0" applyBorder="1"/>
    <xf numFmtId="0" fontId="0" fillId="0" borderId="45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right" wrapText="1"/>
    </xf>
    <xf numFmtId="0" fontId="4" fillId="0" borderId="17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5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4" borderId="42" xfId="0" applyFont="1" applyFill="1" applyBorder="1" applyAlignment="1">
      <alignment horizontal="left"/>
    </xf>
    <xf numFmtId="0" fontId="9" fillId="4" borderId="26" xfId="0" applyFont="1" applyFill="1" applyBorder="1" applyAlignment="1">
      <alignment horizontal="left"/>
    </xf>
    <xf numFmtId="4" fontId="9" fillId="0" borderId="25" xfId="0" applyNumberFormat="1" applyFont="1" applyBorder="1" applyAlignment="1">
      <alignment horizontal="right"/>
    </xf>
    <xf numFmtId="4" fontId="9" fillId="0" borderId="26" xfId="0" applyNumberFormat="1" applyFont="1" applyBorder="1" applyAlignment="1">
      <alignment horizontal="right"/>
    </xf>
    <xf numFmtId="0" fontId="9" fillId="4" borderId="16" xfId="0" applyFont="1" applyFill="1" applyBorder="1" applyAlignment="1">
      <alignment horizontal="left"/>
    </xf>
    <xf numFmtId="0" fontId="9" fillId="4" borderId="35" xfId="0" applyFont="1" applyFill="1" applyBorder="1" applyAlignment="1">
      <alignment horizontal="left"/>
    </xf>
    <xf numFmtId="4" fontId="9" fillId="0" borderId="17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4" fontId="7" fillId="3" borderId="36" xfId="1" applyNumberFormat="1" applyFont="1" applyFill="1" applyBorder="1" applyAlignment="1">
      <alignment horizontal="center" vertical="center" wrapText="1"/>
    </xf>
    <xf numFmtId="4" fontId="7" fillId="3" borderId="37" xfId="1" applyNumberFormat="1" applyFont="1" applyFill="1" applyBorder="1" applyAlignment="1">
      <alignment horizontal="center" vertical="center" wrapText="1"/>
    </xf>
    <xf numFmtId="4" fontId="7" fillId="3" borderId="38" xfId="1" applyNumberFormat="1" applyFont="1" applyFill="1" applyBorder="1" applyAlignment="1">
      <alignment horizontal="center" vertical="center" wrapText="1"/>
    </xf>
    <xf numFmtId="4" fontId="7" fillId="3" borderId="39" xfId="1" applyNumberFormat="1" applyFont="1" applyFill="1" applyBorder="1" applyAlignment="1">
      <alignment horizontal="center" vertical="center" wrapText="1"/>
    </xf>
    <xf numFmtId="4" fontId="7" fillId="3" borderId="40" xfId="1" applyNumberFormat="1" applyFont="1" applyFill="1" applyBorder="1" applyAlignment="1">
      <alignment horizontal="center" vertical="center" wrapText="1"/>
    </xf>
    <xf numFmtId="4" fontId="7" fillId="3" borderId="41" xfId="1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63</xdr:row>
      <xdr:rowOff>123825</xdr:rowOff>
    </xdr:from>
    <xdr:to>
      <xdr:col>4</xdr:col>
      <xdr:colOff>476250</xdr:colOff>
      <xdr:row>70</xdr:row>
      <xdr:rowOff>142875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21145500"/>
          <a:ext cx="2028825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opLeftCell="A50" workbookViewId="0">
      <selection activeCell="I50" sqref="I50"/>
    </sheetView>
  </sheetViews>
  <sheetFormatPr defaultRowHeight="15"/>
  <cols>
    <col min="1" max="1" width="6.7109375" customWidth="1"/>
    <col min="2" max="2" width="15" customWidth="1"/>
    <col min="3" max="3" width="37" customWidth="1"/>
    <col min="4" max="4" width="8.5703125" customWidth="1"/>
    <col min="7" max="7" width="0" hidden="1" customWidth="1"/>
  </cols>
  <sheetData>
    <row r="1" spans="1:5">
      <c r="A1" s="89" t="s">
        <v>95</v>
      </c>
      <c r="B1" s="90"/>
      <c r="C1" s="90"/>
      <c r="D1" s="90"/>
      <c r="E1" s="91"/>
    </row>
    <row r="2" spans="1:5" ht="15.75" thickBot="1">
      <c r="A2" s="22"/>
      <c r="B2" s="92" t="s">
        <v>82</v>
      </c>
      <c r="C2" s="92"/>
      <c r="D2" s="92"/>
      <c r="E2" s="93"/>
    </row>
    <row r="3" spans="1:5" ht="15.75" thickBot="1">
      <c r="A3" s="37"/>
      <c r="B3" s="38"/>
      <c r="C3" s="38"/>
      <c r="D3" s="38"/>
      <c r="E3" s="39"/>
    </row>
    <row r="4" spans="1:5" ht="26.25" thickBot="1">
      <c r="A4" s="40" t="s">
        <v>0</v>
      </c>
      <c r="B4" s="30" t="s">
        <v>1</v>
      </c>
      <c r="C4" s="41" t="s">
        <v>2</v>
      </c>
      <c r="D4" s="30" t="s">
        <v>76</v>
      </c>
      <c r="E4" s="31" t="s">
        <v>3</v>
      </c>
    </row>
    <row r="5" spans="1:5" ht="15.75" thickBot="1">
      <c r="A5" s="34">
        <v>1</v>
      </c>
      <c r="B5" s="35">
        <v>2</v>
      </c>
      <c r="C5" s="35">
        <v>3</v>
      </c>
      <c r="D5" s="35">
        <v>5</v>
      </c>
      <c r="E5" s="36">
        <v>6</v>
      </c>
    </row>
    <row r="6" spans="1:5" ht="15.75" customHeight="1" thickBot="1">
      <c r="A6" s="33" t="s">
        <v>96</v>
      </c>
      <c r="B6" s="94" t="s">
        <v>4</v>
      </c>
      <c r="C6" s="95"/>
      <c r="D6" s="95"/>
      <c r="E6" s="96"/>
    </row>
    <row r="7" spans="1:5" ht="59.25" customHeight="1">
      <c r="A7" s="83" t="s">
        <v>51</v>
      </c>
      <c r="B7" s="3" t="s">
        <v>5</v>
      </c>
      <c r="C7" s="3" t="s">
        <v>93</v>
      </c>
      <c r="D7" s="4" t="s">
        <v>6</v>
      </c>
      <c r="E7" s="84">
        <v>0.255</v>
      </c>
    </row>
    <row r="8" spans="1:5" ht="45.75" customHeight="1">
      <c r="A8" s="24" t="s">
        <v>52</v>
      </c>
      <c r="B8" s="10" t="s">
        <v>7</v>
      </c>
      <c r="C8" s="10" t="s">
        <v>8</v>
      </c>
      <c r="D8" s="10" t="s">
        <v>9</v>
      </c>
      <c r="E8" s="71">
        <v>0.1</v>
      </c>
    </row>
    <row r="9" spans="1:5" ht="35.25" customHeight="1">
      <c r="A9" s="24" t="s">
        <v>53</v>
      </c>
      <c r="B9" s="82" t="s">
        <v>80</v>
      </c>
      <c r="C9" s="10" t="s">
        <v>83</v>
      </c>
      <c r="D9" s="10" t="s">
        <v>15</v>
      </c>
      <c r="E9" s="71">
        <v>12</v>
      </c>
    </row>
    <row r="10" spans="1:5" ht="19.5" customHeight="1">
      <c r="A10" s="27"/>
      <c r="B10" s="82"/>
      <c r="C10" s="10" t="s">
        <v>130</v>
      </c>
      <c r="D10" s="10"/>
      <c r="E10" s="71"/>
    </row>
    <row r="11" spans="1:5" ht="38.25">
      <c r="A11" s="74" t="s">
        <v>54</v>
      </c>
      <c r="B11" s="82" t="s">
        <v>10</v>
      </c>
      <c r="C11" s="10" t="s">
        <v>84</v>
      </c>
      <c r="D11" s="10" t="s">
        <v>11</v>
      </c>
      <c r="E11" s="71">
        <f>255*3.6</f>
        <v>918</v>
      </c>
    </row>
    <row r="12" spans="1:5">
      <c r="A12" s="27"/>
      <c r="B12" s="79"/>
      <c r="C12" s="25" t="s">
        <v>125</v>
      </c>
      <c r="D12" s="25"/>
      <c r="E12" s="72"/>
    </row>
    <row r="13" spans="1:5" ht="25.5">
      <c r="A13" s="24" t="s">
        <v>79</v>
      </c>
      <c r="B13" s="79" t="s">
        <v>13</v>
      </c>
      <c r="C13" s="25" t="s">
        <v>71</v>
      </c>
      <c r="D13" s="25" t="s">
        <v>14</v>
      </c>
      <c r="E13" s="72">
        <f>19</f>
        <v>19</v>
      </c>
    </row>
    <row r="14" spans="1:5" ht="15.75" thickBot="1">
      <c r="A14" s="74"/>
      <c r="B14" s="79"/>
      <c r="C14" s="25" t="s">
        <v>124</v>
      </c>
      <c r="D14" s="25"/>
      <c r="E14" s="72"/>
    </row>
    <row r="15" spans="1:5" ht="15.75" customHeight="1" thickBot="1">
      <c r="A15" s="32">
        <v>2</v>
      </c>
      <c r="B15" s="97" t="s">
        <v>17</v>
      </c>
      <c r="C15" s="98"/>
      <c r="D15" s="98"/>
      <c r="E15" s="99"/>
    </row>
    <row r="16" spans="1:5" ht="102">
      <c r="A16" s="74" t="s">
        <v>55</v>
      </c>
      <c r="B16" s="80" t="s">
        <v>18</v>
      </c>
      <c r="C16" s="28" t="s">
        <v>50</v>
      </c>
      <c r="D16" s="28" t="s">
        <v>11</v>
      </c>
      <c r="E16" s="73">
        <f>255*3.5</f>
        <v>892.5</v>
      </c>
    </row>
    <row r="17" spans="1:5">
      <c r="A17" s="27"/>
      <c r="B17" s="80"/>
      <c r="C17" s="28" t="s">
        <v>126</v>
      </c>
      <c r="D17" s="28"/>
      <c r="E17" s="73"/>
    </row>
    <row r="18" spans="1:5" ht="63.75">
      <c r="A18" s="24" t="s">
        <v>56</v>
      </c>
      <c r="B18" s="82" t="s">
        <v>109</v>
      </c>
      <c r="C18" s="10" t="s">
        <v>110</v>
      </c>
      <c r="D18" s="10" t="s">
        <v>11</v>
      </c>
      <c r="E18" s="71">
        <v>150</v>
      </c>
    </row>
    <row r="19" spans="1:5" ht="25.5">
      <c r="A19" s="27"/>
      <c r="B19" s="82"/>
      <c r="C19" s="10" t="s">
        <v>128</v>
      </c>
      <c r="D19" s="10"/>
      <c r="E19" s="71"/>
    </row>
    <row r="20" spans="1:5" ht="45.75" customHeight="1">
      <c r="A20" s="24" t="s">
        <v>57</v>
      </c>
      <c r="B20" s="82" t="s">
        <v>111</v>
      </c>
      <c r="C20" s="10" t="s">
        <v>113</v>
      </c>
      <c r="D20" s="10" t="s">
        <v>11</v>
      </c>
      <c r="E20" s="71">
        <v>150</v>
      </c>
    </row>
    <row r="21" spans="1:5" ht="30.75" customHeight="1">
      <c r="A21" s="27"/>
      <c r="B21" s="82"/>
      <c r="C21" s="10" t="s">
        <v>128</v>
      </c>
      <c r="D21" s="10"/>
      <c r="E21" s="71"/>
    </row>
    <row r="22" spans="1:5" ht="42" customHeight="1">
      <c r="A22" s="27" t="s">
        <v>56</v>
      </c>
      <c r="B22" s="10" t="s">
        <v>47</v>
      </c>
      <c r="C22" s="10" t="s">
        <v>46</v>
      </c>
      <c r="D22" s="10" t="s">
        <v>11</v>
      </c>
      <c r="E22" s="71">
        <f>255*6.5</f>
        <v>1657.5</v>
      </c>
    </row>
    <row r="23" spans="1:5" ht="17.25" customHeight="1">
      <c r="A23" s="24"/>
      <c r="B23" s="10"/>
      <c r="C23" s="10" t="s">
        <v>127</v>
      </c>
      <c r="D23" s="10"/>
      <c r="E23" s="71"/>
    </row>
    <row r="24" spans="1:5" ht="47.25" customHeight="1">
      <c r="A24" s="24" t="s">
        <v>57</v>
      </c>
      <c r="B24" s="82" t="s">
        <v>48</v>
      </c>
      <c r="C24" s="10" t="s">
        <v>120</v>
      </c>
      <c r="D24" s="10" t="s">
        <v>11</v>
      </c>
      <c r="E24" s="71">
        <f>6.5*255</f>
        <v>1657.5</v>
      </c>
    </row>
    <row r="25" spans="1:5" ht="20.25" customHeight="1">
      <c r="A25" s="27"/>
      <c r="B25" s="79"/>
      <c r="C25" s="25" t="s">
        <v>127</v>
      </c>
      <c r="D25" s="25"/>
      <c r="E25" s="72"/>
    </row>
    <row r="26" spans="1:5" ht="41.25" customHeight="1">
      <c r="A26" s="24" t="s">
        <v>58</v>
      </c>
      <c r="B26" s="79" t="s">
        <v>19</v>
      </c>
      <c r="C26" s="25" t="s">
        <v>72</v>
      </c>
      <c r="D26" s="25" t="s">
        <v>20</v>
      </c>
      <c r="E26" s="72">
        <f>(255*2)-99</f>
        <v>411</v>
      </c>
    </row>
    <row r="27" spans="1:5" ht="19.5" customHeight="1" thickBot="1">
      <c r="A27" s="74"/>
      <c r="B27" s="79"/>
      <c r="C27" s="25" t="s">
        <v>129</v>
      </c>
      <c r="D27" s="25"/>
      <c r="E27" s="72"/>
    </row>
    <row r="28" spans="1:5" ht="15.75" customHeight="1" thickBot="1">
      <c r="A28" s="32">
        <v>3</v>
      </c>
      <c r="B28" s="97" t="s">
        <v>22</v>
      </c>
      <c r="C28" s="98"/>
      <c r="D28" s="98"/>
      <c r="E28" s="99"/>
    </row>
    <row r="29" spans="1:5" ht="38.25">
      <c r="A29" s="74" t="s">
        <v>59</v>
      </c>
      <c r="B29" s="80" t="s">
        <v>23</v>
      </c>
      <c r="C29" s="28" t="s">
        <v>91</v>
      </c>
      <c r="D29" s="28" t="s">
        <v>11</v>
      </c>
      <c r="E29" s="73">
        <f>(6*255)+28</f>
        <v>1558</v>
      </c>
    </row>
    <row r="30" spans="1:5">
      <c r="A30" s="27"/>
      <c r="B30" s="81"/>
      <c r="C30" s="75" t="s">
        <v>133</v>
      </c>
      <c r="D30" s="75"/>
      <c r="E30" s="76"/>
    </row>
    <row r="31" spans="1:5" ht="25.5">
      <c r="A31" s="24" t="s">
        <v>60</v>
      </c>
      <c r="B31" s="79" t="s">
        <v>24</v>
      </c>
      <c r="C31" s="25" t="s">
        <v>122</v>
      </c>
      <c r="D31" s="25" t="s">
        <v>11</v>
      </c>
      <c r="E31" s="72">
        <f>(5.3*255)+27</f>
        <v>1378.5</v>
      </c>
    </row>
    <row r="32" spans="1:5" ht="15.75" thickBot="1">
      <c r="A32" s="74"/>
      <c r="B32" s="79"/>
      <c r="C32" s="25" t="s">
        <v>132</v>
      </c>
      <c r="D32" s="25"/>
      <c r="E32" s="72"/>
    </row>
    <row r="33" spans="1:7" ht="15.75" customHeight="1" thickBot="1">
      <c r="A33" s="29">
        <v>4</v>
      </c>
      <c r="B33" s="97" t="s">
        <v>26</v>
      </c>
      <c r="C33" s="98"/>
      <c r="D33" s="98"/>
      <c r="E33" s="99"/>
    </row>
    <row r="34" spans="1:7" ht="38.25">
      <c r="A34" s="74" t="s">
        <v>61</v>
      </c>
      <c r="B34" s="80" t="s">
        <v>27</v>
      </c>
      <c r="C34" s="28" t="s">
        <v>87</v>
      </c>
      <c r="D34" s="28" t="s">
        <v>11</v>
      </c>
      <c r="E34" s="73">
        <f>(5.1*255)+26</f>
        <v>1326.5</v>
      </c>
    </row>
    <row r="35" spans="1:7" ht="15.75" thickBot="1">
      <c r="A35" s="27"/>
      <c r="B35" s="81"/>
      <c r="C35" s="75" t="s">
        <v>131</v>
      </c>
      <c r="D35" s="75"/>
      <c r="E35" s="76"/>
    </row>
    <row r="36" spans="1:7" ht="38.25">
      <c r="A36" s="24" t="s">
        <v>62</v>
      </c>
      <c r="B36" s="77" t="s">
        <v>28</v>
      </c>
      <c r="C36" s="77" t="s">
        <v>86</v>
      </c>
      <c r="D36" s="77" t="s">
        <v>11</v>
      </c>
      <c r="E36" s="78">
        <f xml:space="preserve"> (5*255)+25</f>
        <v>1300</v>
      </c>
    </row>
    <row r="37" spans="1:7" ht="15.75" thickBot="1">
      <c r="A37" s="74"/>
      <c r="B37" s="25"/>
      <c r="C37" s="25" t="s">
        <v>134</v>
      </c>
      <c r="D37" s="25"/>
      <c r="E37" s="72"/>
    </row>
    <row r="38" spans="1:7" ht="15.75" customHeight="1" thickBot="1">
      <c r="A38" s="26">
        <v>5</v>
      </c>
      <c r="B38" s="97" t="s">
        <v>30</v>
      </c>
      <c r="C38" s="98"/>
      <c r="D38" s="98"/>
      <c r="E38" s="99"/>
    </row>
    <row r="39" spans="1:7" ht="25.5">
      <c r="A39" s="74" t="s">
        <v>63</v>
      </c>
      <c r="B39" s="80" t="s">
        <v>31</v>
      </c>
      <c r="C39" s="28" t="s">
        <v>32</v>
      </c>
      <c r="D39" s="28" t="s">
        <v>15</v>
      </c>
      <c r="E39" s="73">
        <v>1</v>
      </c>
    </row>
    <row r="40" spans="1:7">
      <c r="A40" s="27"/>
      <c r="B40" s="82"/>
      <c r="C40" s="10" t="s">
        <v>135</v>
      </c>
      <c r="D40" s="10"/>
      <c r="E40" s="71"/>
    </row>
    <row r="41" spans="1:7" ht="38.25">
      <c r="A41" s="24" t="s">
        <v>64</v>
      </c>
      <c r="B41" s="82" t="s">
        <v>33</v>
      </c>
      <c r="C41" s="10" t="s">
        <v>34</v>
      </c>
      <c r="D41" s="10" t="s">
        <v>15</v>
      </c>
      <c r="E41" s="71">
        <v>1</v>
      </c>
    </row>
    <row r="42" spans="1:7" ht="15.75" thickBot="1">
      <c r="A42" s="27"/>
      <c r="B42" s="79"/>
      <c r="C42" s="25" t="s">
        <v>141</v>
      </c>
      <c r="D42" s="25"/>
      <c r="E42" s="72"/>
    </row>
    <row r="43" spans="1:7" ht="15.75" thickBot="1">
      <c r="A43" s="74">
        <v>6</v>
      </c>
      <c r="B43" s="97" t="s">
        <v>36</v>
      </c>
      <c r="C43" s="98"/>
      <c r="D43" s="98"/>
      <c r="E43" s="99"/>
    </row>
    <row r="44" spans="1:7" ht="38.25">
      <c r="A44" s="24" t="s">
        <v>65</v>
      </c>
      <c r="B44" s="80" t="s">
        <v>37</v>
      </c>
      <c r="C44" s="28" t="s">
        <v>81</v>
      </c>
      <c r="D44" s="28" t="s">
        <v>12</v>
      </c>
      <c r="E44" s="73">
        <f>E48*0.9</f>
        <v>81</v>
      </c>
    </row>
    <row r="45" spans="1:7">
      <c r="A45" s="27"/>
      <c r="B45" s="80"/>
      <c r="C45" s="28" t="s">
        <v>142</v>
      </c>
      <c r="D45" s="28"/>
      <c r="E45" s="73"/>
    </row>
    <row r="46" spans="1:7" ht="25.5">
      <c r="A46" s="24" t="s">
        <v>66</v>
      </c>
      <c r="B46" s="82" t="s">
        <v>38</v>
      </c>
      <c r="C46" s="10" t="s">
        <v>49</v>
      </c>
      <c r="D46" s="10" t="s">
        <v>15</v>
      </c>
      <c r="E46" s="71">
        <f>G48*2</f>
        <v>20</v>
      </c>
    </row>
    <row r="47" spans="1:7">
      <c r="A47" s="27"/>
      <c r="B47" s="82"/>
      <c r="C47" s="10" t="s">
        <v>135</v>
      </c>
      <c r="D47" s="10"/>
      <c r="E47" s="71"/>
    </row>
    <row r="48" spans="1:7" ht="25.5">
      <c r="A48" s="24" t="s">
        <v>67</v>
      </c>
      <c r="B48" s="82" t="s">
        <v>39</v>
      </c>
      <c r="C48" s="10" t="s">
        <v>92</v>
      </c>
      <c r="D48" s="10" t="s">
        <v>14</v>
      </c>
      <c r="E48" s="71">
        <f>G48*9</f>
        <v>90</v>
      </c>
      <c r="G48">
        <v>10</v>
      </c>
    </row>
    <row r="49" spans="1:7">
      <c r="A49" s="27"/>
      <c r="B49" s="82"/>
      <c r="C49" s="10" t="s">
        <v>136</v>
      </c>
      <c r="D49" s="10"/>
      <c r="E49" s="71"/>
    </row>
    <row r="50" spans="1:7" ht="38.25">
      <c r="A50" s="24" t="s">
        <v>68</v>
      </c>
      <c r="B50" s="82" t="s">
        <v>40</v>
      </c>
      <c r="C50" s="10" t="s">
        <v>90</v>
      </c>
      <c r="D50" s="10" t="s">
        <v>11</v>
      </c>
      <c r="E50" s="71">
        <f>45*G50</f>
        <v>135</v>
      </c>
      <c r="G50">
        <v>3</v>
      </c>
    </row>
    <row r="51" spans="1:7">
      <c r="A51" s="27"/>
      <c r="B51" s="82"/>
      <c r="C51" s="10" t="s">
        <v>137</v>
      </c>
      <c r="D51" s="10"/>
      <c r="E51" s="71"/>
    </row>
    <row r="52" spans="1:7" ht="25.5">
      <c r="A52" s="24" t="s">
        <v>69</v>
      </c>
      <c r="B52" s="82" t="s">
        <v>24</v>
      </c>
      <c r="C52" s="10" t="s">
        <v>121</v>
      </c>
      <c r="D52" s="10" t="s">
        <v>11</v>
      </c>
      <c r="E52" s="71">
        <v>150</v>
      </c>
    </row>
    <row r="53" spans="1:7" ht="29.25" customHeight="1">
      <c r="A53" s="27"/>
      <c r="B53" s="82"/>
      <c r="C53" s="25" t="s">
        <v>138</v>
      </c>
      <c r="D53" s="10"/>
      <c r="E53" s="71"/>
    </row>
    <row r="54" spans="1:7" ht="38.25">
      <c r="A54" s="24" t="s">
        <v>73</v>
      </c>
      <c r="B54" s="82" t="s">
        <v>27</v>
      </c>
      <c r="C54" s="10" t="s">
        <v>88</v>
      </c>
      <c r="D54" s="10" t="s">
        <v>11</v>
      </c>
      <c r="E54" s="71">
        <f>29*5</f>
        <v>145</v>
      </c>
    </row>
    <row r="55" spans="1:7" ht="21" customHeight="1">
      <c r="A55" s="27"/>
      <c r="B55" s="79"/>
      <c r="C55" s="25" t="s">
        <v>139</v>
      </c>
      <c r="D55" s="25"/>
      <c r="E55" s="72"/>
    </row>
    <row r="56" spans="1:7" ht="38.25">
      <c r="A56" s="24" t="s">
        <v>74</v>
      </c>
      <c r="B56" s="25" t="s">
        <v>28</v>
      </c>
      <c r="C56" s="25" t="s">
        <v>89</v>
      </c>
      <c r="D56" s="25" t="s">
        <v>11</v>
      </c>
      <c r="E56" s="72">
        <f>28*5</f>
        <v>140</v>
      </c>
    </row>
    <row r="57" spans="1:7" ht="19.5" customHeight="1" thickBot="1">
      <c r="A57" s="74"/>
      <c r="B57" s="25"/>
      <c r="C57" s="25" t="s">
        <v>140</v>
      </c>
      <c r="D57" s="25"/>
      <c r="E57" s="72"/>
    </row>
    <row r="58" spans="1:7" ht="15.75" thickBot="1">
      <c r="A58" s="26">
        <v>7</v>
      </c>
      <c r="B58" s="97" t="s">
        <v>42</v>
      </c>
      <c r="C58" s="98"/>
      <c r="D58" s="98"/>
      <c r="E58" s="99"/>
    </row>
    <row r="59" spans="1:7">
      <c r="A59" s="74" t="s">
        <v>70</v>
      </c>
      <c r="B59" s="81" t="s">
        <v>40</v>
      </c>
      <c r="C59" s="75" t="s">
        <v>94</v>
      </c>
      <c r="D59" s="75" t="s">
        <v>11</v>
      </c>
      <c r="E59" s="76">
        <f>1.5*255</f>
        <v>382.5</v>
      </c>
    </row>
    <row r="60" spans="1:7" ht="15.75" thickBot="1">
      <c r="A60" s="85"/>
      <c r="B60" s="86"/>
      <c r="C60" s="87" t="s">
        <v>144</v>
      </c>
      <c r="D60" s="87"/>
      <c r="E60" s="88"/>
    </row>
    <row r="63" spans="1:7">
      <c r="D63" t="s">
        <v>143</v>
      </c>
    </row>
  </sheetData>
  <mergeCells count="9">
    <mergeCell ref="A1:E1"/>
    <mergeCell ref="B2:E2"/>
    <mergeCell ref="B6:E6"/>
    <mergeCell ref="B15:E15"/>
    <mergeCell ref="B58:E58"/>
    <mergeCell ref="B43:E43"/>
    <mergeCell ref="B28:E28"/>
    <mergeCell ref="B33:E33"/>
    <mergeCell ref="B38:E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9"/>
  <sheetViews>
    <sheetView tabSelected="1" topLeftCell="A39" zoomScale="130" zoomScaleNormal="130" workbookViewId="0">
      <selection activeCell="D39" sqref="D39"/>
    </sheetView>
  </sheetViews>
  <sheetFormatPr defaultRowHeight="15"/>
  <cols>
    <col min="1" max="1" width="3.28515625" customWidth="1"/>
    <col min="2" max="2" width="15" customWidth="1"/>
    <col min="3" max="3" width="37.5703125" customWidth="1"/>
    <col min="4" max="4" width="4.7109375" customWidth="1"/>
    <col min="5" max="5" width="6.140625" customWidth="1"/>
    <col min="6" max="6" width="8.28515625" customWidth="1"/>
    <col min="7" max="7" width="11.85546875" customWidth="1"/>
    <col min="8" max="8" width="6" customWidth="1"/>
    <col min="9" max="9" width="4.42578125" customWidth="1"/>
  </cols>
  <sheetData>
    <row r="1" spans="1:7" ht="15.75" thickBot="1"/>
    <row r="2" spans="1:7" ht="38.25" customHeight="1">
      <c r="A2" s="89" t="s">
        <v>145</v>
      </c>
      <c r="B2" s="90"/>
      <c r="C2" s="90"/>
      <c r="D2" s="90"/>
      <c r="E2" s="90"/>
      <c r="F2" s="90"/>
      <c r="G2" s="91"/>
    </row>
    <row r="3" spans="1:7">
      <c r="A3" s="22"/>
      <c r="B3" s="92" t="s">
        <v>82</v>
      </c>
      <c r="C3" s="92"/>
      <c r="D3" s="92"/>
      <c r="E3" s="92"/>
      <c r="F3" s="92"/>
      <c r="G3" s="23"/>
    </row>
    <row r="4" spans="1:7" ht="15" customHeight="1" thickBot="1">
      <c r="A4" s="42"/>
      <c r="B4" s="43"/>
      <c r="C4" s="43"/>
      <c r="D4" s="43"/>
      <c r="E4" s="43"/>
      <c r="F4" s="43"/>
      <c r="G4" s="44"/>
    </row>
    <row r="5" spans="1:7" ht="38.25">
      <c r="A5" s="2" t="s">
        <v>0</v>
      </c>
      <c r="B5" s="3" t="s">
        <v>1</v>
      </c>
      <c r="C5" s="4" t="s">
        <v>2</v>
      </c>
      <c r="D5" s="3" t="s">
        <v>76</v>
      </c>
      <c r="E5" s="3" t="s">
        <v>3</v>
      </c>
      <c r="F5" s="3" t="s">
        <v>77</v>
      </c>
      <c r="G5" s="5" t="s">
        <v>78</v>
      </c>
    </row>
    <row r="6" spans="1:7">
      <c r="A6" s="6">
        <v>1</v>
      </c>
      <c r="B6" s="7">
        <v>2</v>
      </c>
      <c r="C6" s="7">
        <v>3</v>
      </c>
      <c r="D6" s="7">
        <v>5</v>
      </c>
      <c r="E6" s="7">
        <v>6</v>
      </c>
      <c r="F6" s="7">
        <v>7</v>
      </c>
      <c r="G6" s="8">
        <v>8</v>
      </c>
    </row>
    <row r="7" spans="1:7" ht="15" customHeight="1">
      <c r="A7" s="9" t="s">
        <v>96</v>
      </c>
      <c r="B7" s="56" t="s">
        <v>4</v>
      </c>
      <c r="C7" s="54"/>
      <c r="D7" s="54"/>
      <c r="E7" s="54"/>
      <c r="F7" s="54"/>
      <c r="G7" s="55"/>
    </row>
    <row r="8" spans="1:7" ht="54" customHeight="1">
      <c r="A8" s="9" t="s">
        <v>51</v>
      </c>
      <c r="B8" s="10" t="s">
        <v>5</v>
      </c>
      <c r="C8" s="10" t="s">
        <v>93</v>
      </c>
      <c r="D8" s="7" t="s">
        <v>6</v>
      </c>
      <c r="E8" s="7">
        <v>0.255</v>
      </c>
      <c r="F8" s="11">
        <v>0</v>
      </c>
      <c r="G8" s="12">
        <f>F8*E8</f>
        <v>0</v>
      </c>
    </row>
    <row r="9" spans="1:7" ht="29.25" customHeight="1">
      <c r="A9" s="13" t="s">
        <v>52</v>
      </c>
      <c r="B9" s="10" t="s">
        <v>7</v>
      </c>
      <c r="C9" s="10" t="s">
        <v>119</v>
      </c>
      <c r="D9" s="10" t="s">
        <v>9</v>
      </c>
      <c r="E9" s="10">
        <v>0.1</v>
      </c>
      <c r="F9" s="14">
        <v>0</v>
      </c>
      <c r="G9" s="12">
        <f t="shared" ref="G9:G44" si="0">F9*E9</f>
        <v>0</v>
      </c>
    </row>
    <row r="10" spans="1:7" ht="35.25" customHeight="1">
      <c r="A10" s="13" t="s">
        <v>53</v>
      </c>
      <c r="B10" s="10" t="s">
        <v>80</v>
      </c>
      <c r="C10" s="10" t="s">
        <v>83</v>
      </c>
      <c r="D10" s="10" t="s">
        <v>15</v>
      </c>
      <c r="E10" s="10">
        <v>12</v>
      </c>
      <c r="F10" s="14">
        <v>0</v>
      </c>
      <c r="G10" s="12">
        <f t="shared" si="0"/>
        <v>0</v>
      </c>
    </row>
    <row r="11" spans="1:7" ht="45.75" customHeight="1">
      <c r="A11" s="13" t="s">
        <v>54</v>
      </c>
      <c r="B11" s="10" t="s">
        <v>10</v>
      </c>
      <c r="C11" s="10" t="s">
        <v>84</v>
      </c>
      <c r="D11" s="10" t="s">
        <v>11</v>
      </c>
      <c r="E11" s="10">
        <f>255*3.6</f>
        <v>918</v>
      </c>
      <c r="F11" s="14">
        <v>0</v>
      </c>
      <c r="G11" s="12">
        <f t="shared" si="0"/>
        <v>0</v>
      </c>
    </row>
    <row r="12" spans="1:7" ht="24.75" customHeight="1">
      <c r="A12" s="13" t="s">
        <v>79</v>
      </c>
      <c r="B12" s="10" t="s">
        <v>13</v>
      </c>
      <c r="C12" s="10" t="s">
        <v>71</v>
      </c>
      <c r="D12" s="10" t="s">
        <v>14</v>
      </c>
      <c r="E12" s="10">
        <f>19</f>
        <v>19</v>
      </c>
      <c r="F12" s="14">
        <v>0</v>
      </c>
      <c r="G12" s="12">
        <f t="shared" si="0"/>
        <v>0</v>
      </c>
    </row>
    <row r="13" spans="1:7">
      <c r="A13" s="108" t="s">
        <v>16</v>
      </c>
      <c r="B13" s="110"/>
      <c r="C13" s="110"/>
      <c r="D13" s="110"/>
      <c r="E13" s="110"/>
      <c r="F13" s="110"/>
      <c r="G13" s="15">
        <f>SUM(G8:G12)</f>
        <v>0</v>
      </c>
    </row>
    <row r="14" spans="1:7" ht="15" customHeight="1">
      <c r="A14" s="16">
        <v>2</v>
      </c>
      <c r="B14" s="60" t="s">
        <v>17</v>
      </c>
      <c r="C14" s="61"/>
      <c r="D14" s="61"/>
      <c r="E14" s="61"/>
      <c r="F14" s="61"/>
      <c r="G14" s="62"/>
    </row>
    <row r="15" spans="1:7" ht="105" customHeight="1">
      <c r="A15" s="13" t="s">
        <v>55</v>
      </c>
      <c r="B15" s="10" t="s">
        <v>18</v>
      </c>
      <c r="C15" s="10" t="s">
        <v>50</v>
      </c>
      <c r="D15" s="10" t="s">
        <v>11</v>
      </c>
      <c r="E15" s="10">
        <f>255*3.5</f>
        <v>892.5</v>
      </c>
      <c r="F15" s="14">
        <v>0</v>
      </c>
      <c r="G15" s="12">
        <f t="shared" si="0"/>
        <v>0</v>
      </c>
    </row>
    <row r="16" spans="1:7" ht="65.25" customHeight="1">
      <c r="A16" s="13" t="s">
        <v>56</v>
      </c>
      <c r="B16" s="10" t="s">
        <v>109</v>
      </c>
      <c r="C16" s="10" t="s">
        <v>110</v>
      </c>
      <c r="D16" s="10" t="s">
        <v>11</v>
      </c>
      <c r="E16" s="10">
        <v>150</v>
      </c>
      <c r="F16" s="14">
        <v>0</v>
      </c>
      <c r="G16" s="12">
        <f t="shared" si="0"/>
        <v>0</v>
      </c>
    </row>
    <row r="17" spans="1:9" ht="65.25" customHeight="1">
      <c r="A17" s="13" t="s">
        <v>57</v>
      </c>
      <c r="B17" s="10" t="s">
        <v>111</v>
      </c>
      <c r="C17" s="10" t="s">
        <v>113</v>
      </c>
      <c r="D17" s="10" t="s">
        <v>11</v>
      </c>
      <c r="E17" s="10">
        <v>150</v>
      </c>
      <c r="F17" s="14">
        <v>0</v>
      </c>
      <c r="G17" s="12">
        <f t="shared" si="0"/>
        <v>0</v>
      </c>
    </row>
    <row r="18" spans="1:9" ht="42.75" customHeight="1">
      <c r="A18" s="13" t="s">
        <v>58</v>
      </c>
      <c r="B18" s="10" t="s">
        <v>47</v>
      </c>
      <c r="C18" s="10" t="s">
        <v>112</v>
      </c>
      <c r="D18" s="10" t="s">
        <v>11</v>
      </c>
      <c r="E18" s="10">
        <f>255*6.5</f>
        <v>1657.5</v>
      </c>
      <c r="F18" s="14">
        <v>0</v>
      </c>
      <c r="G18" s="12">
        <f t="shared" si="0"/>
        <v>0</v>
      </c>
    </row>
    <row r="19" spans="1:9" ht="56.25" customHeight="1">
      <c r="A19" s="13" t="s">
        <v>114</v>
      </c>
      <c r="B19" s="10" t="s">
        <v>48</v>
      </c>
      <c r="C19" s="10" t="s">
        <v>85</v>
      </c>
      <c r="D19" s="10" t="s">
        <v>11</v>
      </c>
      <c r="E19" s="10">
        <f>6.5*255</f>
        <v>1657.5</v>
      </c>
      <c r="F19" s="14">
        <v>0</v>
      </c>
      <c r="G19" s="12">
        <f t="shared" si="0"/>
        <v>0</v>
      </c>
    </row>
    <row r="20" spans="1:9" ht="47.25" customHeight="1">
      <c r="A20" s="13" t="s">
        <v>115</v>
      </c>
      <c r="B20" s="10" t="s">
        <v>19</v>
      </c>
      <c r="C20" s="10" t="s">
        <v>72</v>
      </c>
      <c r="D20" s="10" t="s">
        <v>20</v>
      </c>
      <c r="E20" s="10">
        <f>(255*2)-99</f>
        <v>411</v>
      </c>
      <c r="F20" s="14">
        <v>0</v>
      </c>
      <c r="G20" s="12">
        <f t="shared" si="0"/>
        <v>0</v>
      </c>
    </row>
    <row r="21" spans="1:9">
      <c r="A21" s="108" t="s">
        <v>21</v>
      </c>
      <c r="B21" s="110"/>
      <c r="C21" s="110"/>
      <c r="D21" s="110"/>
      <c r="E21" s="110"/>
      <c r="F21" s="110"/>
      <c r="G21" s="15">
        <f>SUM(G15:G20)</f>
        <v>0</v>
      </c>
    </row>
    <row r="22" spans="1:9">
      <c r="A22" s="16">
        <v>3</v>
      </c>
      <c r="B22" s="57" t="s">
        <v>22</v>
      </c>
      <c r="C22" s="58"/>
      <c r="D22" s="58"/>
      <c r="E22" s="58"/>
      <c r="F22" s="58"/>
      <c r="G22" s="59"/>
    </row>
    <row r="23" spans="1:9" ht="48" customHeight="1">
      <c r="A23" s="13" t="s">
        <v>59</v>
      </c>
      <c r="B23" s="10" t="s">
        <v>23</v>
      </c>
      <c r="C23" s="10" t="s">
        <v>91</v>
      </c>
      <c r="D23" s="10" t="s">
        <v>11</v>
      </c>
      <c r="E23" s="10">
        <f>(6*255)+28</f>
        <v>1558</v>
      </c>
      <c r="F23" s="14">
        <v>0</v>
      </c>
      <c r="G23" s="12">
        <f t="shared" si="0"/>
        <v>0</v>
      </c>
    </row>
    <row r="24" spans="1:9" ht="33.75" customHeight="1">
      <c r="A24" s="13" t="s">
        <v>60</v>
      </c>
      <c r="B24" s="10" t="s">
        <v>24</v>
      </c>
      <c r="C24" s="10" t="s">
        <v>123</v>
      </c>
      <c r="D24" s="10" t="s">
        <v>11</v>
      </c>
      <c r="E24" s="10">
        <f>(5.3*255)+27</f>
        <v>1378.5</v>
      </c>
      <c r="F24" s="14">
        <v>0</v>
      </c>
      <c r="G24" s="12">
        <f t="shared" si="0"/>
        <v>0</v>
      </c>
      <c r="I24">
        <f>31.5/3</f>
        <v>10.5</v>
      </c>
    </row>
    <row r="25" spans="1:9" ht="26.25" customHeight="1">
      <c r="A25" s="108" t="s">
        <v>25</v>
      </c>
      <c r="B25" s="109"/>
      <c r="C25" s="109"/>
      <c r="D25" s="109"/>
      <c r="E25" s="109"/>
      <c r="F25" s="109"/>
      <c r="G25" s="15">
        <f>SUM(G23:G24)</f>
        <v>0</v>
      </c>
    </row>
    <row r="26" spans="1:9">
      <c r="A26" s="13">
        <v>4</v>
      </c>
      <c r="B26" s="60" t="s">
        <v>26</v>
      </c>
      <c r="C26" s="61"/>
      <c r="D26" s="61"/>
      <c r="E26" s="61"/>
      <c r="F26" s="61"/>
      <c r="G26" s="62"/>
    </row>
    <row r="27" spans="1:9" ht="36.75" customHeight="1">
      <c r="A27" s="13" t="s">
        <v>61</v>
      </c>
      <c r="B27" s="10" t="s">
        <v>27</v>
      </c>
      <c r="C27" s="10" t="s">
        <v>87</v>
      </c>
      <c r="D27" s="10" t="s">
        <v>11</v>
      </c>
      <c r="E27" s="10">
        <f>(5.1*255)+26</f>
        <v>1326.5</v>
      </c>
      <c r="F27" s="14">
        <v>0</v>
      </c>
      <c r="G27" s="12">
        <f t="shared" si="0"/>
        <v>0</v>
      </c>
    </row>
    <row r="28" spans="1:9" ht="40.5" customHeight="1">
      <c r="A28" s="13" t="s">
        <v>62</v>
      </c>
      <c r="B28" s="10" t="s">
        <v>28</v>
      </c>
      <c r="C28" s="10" t="s">
        <v>86</v>
      </c>
      <c r="D28" s="10" t="s">
        <v>11</v>
      </c>
      <c r="E28" s="10">
        <f xml:space="preserve"> (5*255)+25</f>
        <v>1300</v>
      </c>
      <c r="F28" s="14">
        <v>0</v>
      </c>
      <c r="G28" s="12">
        <f t="shared" si="0"/>
        <v>0</v>
      </c>
    </row>
    <row r="29" spans="1:9">
      <c r="A29" s="108" t="s">
        <v>29</v>
      </c>
      <c r="B29" s="109"/>
      <c r="C29" s="109"/>
      <c r="D29" s="109"/>
      <c r="E29" s="109"/>
      <c r="F29" s="109"/>
      <c r="G29" s="15">
        <f>SUM(G27:G28)</f>
        <v>0</v>
      </c>
    </row>
    <row r="30" spans="1:9" ht="15" customHeight="1">
      <c r="A30" s="17">
        <v>5</v>
      </c>
      <c r="B30" s="60" t="s">
        <v>30</v>
      </c>
      <c r="C30" s="61"/>
      <c r="D30" s="61"/>
      <c r="E30" s="61"/>
      <c r="F30" s="61"/>
      <c r="G30" s="62"/>
    </row>
    <row r="31" spans="1:9" ht="23.25" customHeight="1">
      <c r="A31" s="13" t="s">
        <v>63</v>
      </c>
      <c r="B31" s="10" t="s">
        <v>31</v>
      </c>
      <c r="C31" s="10" t="s">
        <v>32</v>
      </c>
      <c r="D31" s="10" t="s">
        <v>15</v>
      </c>
      <c r="E31" s="10">
        <v>1</v>
      </c>
      <c r="F31" s="14">
        <v>0</v>
      </c>
      <c r="G31" s="12">
        <f t="shared" si="0"/>
        <v>0</v>
      </c>
    </row>
    <row r="32" spans="1:9" ht="39" customHeight="1">
      <c r="A32" s="13" t="s">
        <v>64</v>
      </c>
      <c r="B32" s="10" t="s">
        <v>33</v>
      </c>
      <c r="C32" s="10" t="s">
        <v>34</v>
      </c>
      <c r="D32" s="10" t="s">
        <v>15</v>
      </c>
      <c r="E32" s="10">
        <v>1</v>
      </c>
      <c r="F32" s="14">
        <v>0</v>
      </c>
      <c r="G32" s="12">
        <f t="shared" si="0"/>
        <v>0</v>
      </c>
    </row>
    <row r="33" spans="1:13">
      <c r="A33" s="108" t="s">
        <v>35</v>
      </c>
      <c r="B33" s="109"/>
      <c r="C33" s="109"/>
      <c r="D33" s="109"/>
      <c r="E33" s="109"/>
      <c r="F33" s="109"/>
      <c r="G33" s="15">
        <f>SUM(G31:G32)</f>
        <v>0</v>
      </c>
    </row>
    <row r="34" spans="1:13">
      <c r="A34" s="13">
        <v>6</v>
      </c>
      <c r="B34" s="57" t="s">
        <v>36</v>
      </c>
      <c r="C34" s="58"/>
      <c r="D34" s="58"/>
      <c r="E34" s="58"/>
      <c r="F34" s="58"/>
      <c r="G34" s="59"/>
    </row>
    <row r="35" spans="1:13" ht="38.25" customHeight="1">
      <c r="A35" s="13" t="s">
        <v>65</v>
      </c>
      <c r="B35" s="10" t="s">
        <v>37</v>
      </c>
      <c r="C35" s="10" t="s">
        <v>81</v>
      </c>
      <c r="D35" s="10" t="s">
        <v>12</v>
      </c>
      <c r="E35" s="10">
        <f>E37*0.9</f>
        <v>81</v>
      </c>
      <c r="F35" s="14">
        <v>0</v>
      </c>
      <c r="G35" s="12">
        <f t="shared" si="0"/>
        <v>0</v>
      </c>
    </row>
    <row r="36" spans="1:13" ht="26.25" customHeight="1">
      <c r="A36" s="13" t="s">
        <v>66</v>
      </c>
      <c r="B36" s="10" t="s">
        <v>38</v>
      </c>
      <c r="C36" s="10" t="s">
        <v>49</v>
      </c>
      <c r="D36" s="10" t="s">
        <v>15</v>
      </c>
      <c r="E36" s="10">
        <f>I37*2</f>
        <v>20</v>
      </c>
      <c r="F36" s="14">
        <v>0</v>
      </c>
      <c r="G36" s="12">
        <f t="shared" si="0"/>
        <v>0</v>
      </c>
    </row>
    <row r="37" spans="1:13" ht="26.25" customHeight="1">
      <c r="A37" s="13" t="s">
        <v>67</v>
      </c>
      <c r="B37" s="10" t="s">
        <v>39</v>
      </c>
      <c r="C37" s="10" t="s">
        <v>92</v>
      </c>
      <c r="D37" s="10" t="s">
        <v>14</v>
      </c>
      <c r="E37" s="10">
        <f>I37*9</f>
        <v>90</v>
      </c>
      <c r="F37" s="14">
        <v>0</v>
      </c>
      <c r="G37" s="12">
        <f t="shared" si="0"/>
        <v>0</v>
      </c>
      <c r="I37" s="21">
        <v>10</v>
      </c>
    </row>
    <row r="38" spans="1:13" ht="35.25" customHeight="1">
      <c r="A38" s="13" t="s">
        <v>68</v>
      </c>
      <c r="B38" s="10" t="s">
        <v>40</v>
      </c>
      <c r="C38" s="10" t="s">
        <v>90</v>
      </c>
      <c r="D38" s="10" t="s">
        <v>11</v>
      </c>
      <c r="E38" s="10">
        <f>45*I38</f>
        <v>135</v>
      </c>
      <c r="F38" s="14">
        <v>0</v>
      </c>
      <c r="G38" s="12">
        <f t="shared" si="0"/>
        <v>0</v>
      </c>
      <c r="H38" t="s">
        <v>75</v>
      </c>
      <c r="I38">
        <v>3</v>
      </c>
      <c r="M38">
        <v>4</v>
      </c>
    </row>
    <row r="39" spans="1:13" ht="35.25" customHeight="1">
      <c r="A39" s="13" t="s">
        <v>69</v>
      </c>
      <c r="B39" s="10" t="s">
        <v>24</v>
      </c>
      <c r="C39" s="10" t="s">
        <v>121</v>
      </c>
      <c r="D39" s="10" t="s">
        <v>11</v>
      </c>
      <c r="E39" s="10">
        <v>150</v>
      </c>
      <c r="F39" s="14">
        <v>0</v>
      </c>
      <c r="G39" s="12">
        <f t="shared" si="0"/>
        <v>0</v>
      </c>
    </row>
    <row r="40" spans="1:13" ht="47.25" customHeight="1">
      <c r="A40" s="13" t="s">
        <v>73</v>
      </c>
      <c r="B40" s="10" t="s">
        <v>27</v>
      </c>
      <c r="C40" s="10" t="s">
        <v>88</v>
      </c>
      <c r="D40" s="10" t="s">
        <v>11</v>
      </c>
      <c r="E40" s="10">
        <f>29*5</f>
        <v>145</v>
      </c>
      <c r="F40" s="14">
        <v>0</v>
      </c>
      <c r="G40" s="12">
        <f t="shared" ref="G40:G41" si="1">F40*E40</f>
        <v>0</v>
      </c>
      <c r="M40">
        <v>5</v>
      </c>
    </row>
    <row r="41" spans="1:13" ht="51" customHeight="1">
      <c r="A41" s="13" t="s">
        <v>74</v>
      </c>
      <c r="B41" s="10" t="s">
        <v>28</v>
      </c>
      <c r="C41" s="10" t="s">
        <v>89</v>
      </c>
      <c r="D41" s="10" t="s">
        <v>11</v>
      </c>
      <c r="E41" s="10">
        <f>28*5</f>
        <v>140</v>
      </c>
      <c r="F41" s="14">
        <v>0</v>
      </c>
      <c r="G41" s="12">
        <f t="shared" si="1"/>
        <v>0</v>
      </c>
    </row>
    <row r="42" spans="1:13">
      <c r="A42" s="108" t="s">
        <v>41</v>
      </c>
      <c r="B42" s="110"/>
      <c r="C42" s="110"/>
      <c r="D42" s="110"/>
      <c r="E42" s="110"/>
      <c r="F42" s="110"/>
      <c r="G42" s="15">
        <f>SUM(G35:G41)</f>
        <v>0</v>
      </c>
    </row>
    <row r="43" spans="1:13">
      <c r="A43" s="17">
        <v>7</v>
      </c>
      <c r="B43" s="57" t="s">
        <v>42</v>
      </c>
      <c r="C43" s="58"/>
      <c r="D43" s="58"/>
      <c r="E43" s="58"/>
      <c r="F43" s="58"/>
      <c r="G43" s="59"/>
    </row>
    <row r="44" spans="1:13" ht="26.25" customHeight="1">
      <c r="A44" s="13" t="s">
        <v>70</v>
      </c>
      <c r="B44" s="10" t="s">
        <v>40</v>
      </c>
      <c r="C44" s="10" t="s">
        <v>94</v>
      </c>
      <c r="D44" s="10" t="s">
        <v>11</v>
      </c>
      <c r="E44" s="10">
        <f>1.5*255</f>
        <v>382.5</v>
      </c>
      <c r="F44" s="14">
        <v>0</v>
      </c>
      <c r="G44" s="12">
        <f t="shared" si="0"/>
        <v>0</v>
      </c>
    </row>
    <row r="45" spans="1:13" ht="15.75" thickBot="1">
      <c r="A45" s="102" t="s">
        <v>43</v>
      </c>
      <c r="B45" s="103"/>
      <c r="C45" s="103"/>
      <c r="D45" s="103"/>
      <c r="E45" s="103"/>
      <c r="F45" s="103"/>
      <c r="G45" s="18">
        <f>SUM(G44:G44)</f>
        <v>0</v>
      </c>
    </row>
    <row r="46" spans="1:13" ht="18.75" customHeight="1" thickBot="1">
      <c r="A46" s="104" t="s">
        <v>44</v>
      </c>
      <c r="B46" s="105"/>
      <c r="C46" s="105"/>
      <c r="D46" s="105"/>
      <c r="E46" s="105"/>
      <c r="F46" s="105"/>
      <c r="G46" s="19">
        <f>SUM(G45,G42,G33,G29,G21,G13,G25,)</f>
        <v>0</v>
      </c>
    </row>
    <row r="47" spans="1:13" ht="18" customHeight="1" thickBot="1">
      <c r="A47" s="106" t="s">
        <v>45</v>
      </c>
      <c r="B47" s="107"/>
      <c r="C47" s="107"/>
      <c r="D47" s="107"/>
      <c r="E47" s="107"/>
      <c r="F47" s="107"/>
      <c r="G47" s="19">
        <f>G46*0.23</f>
        <v>0</v>
      </c>
    </row>
    <row r="48" spans="1:13" ht="16.5" customHeight="1" thickBot="1">
      <c r="A48" s="100" t="s">
        <v>108</v>
      </c>
      <c r="B48" s="101"/>
      <c r="C48" s="101"/>
      <c r="D48" s="101"/>
      <c r="E48" s="101"/>
      <c r="F48" s="101"/>
      <c r="G48" s="20">
        <f>SUM(G46:G47)</f>
        <v>0</v>
      </c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</sheetData>
  <mergeCells count="12">
    <mergeCell ref="A48:F48"/>
    <mergeCell ref="A45:F45"/>
    <mergeCell ref="A2:G2"/>
    <mergeCell ref="B3:F3"/>
    <mergeCell ref="A46:F46"/>
    <mergeCell ref="A47:F47"/>
    <mergeCell ref="A29:F29"/>
    <mergeCell ref="A33:F33"/>
    <mergeCell ref="A42:F42"/>
    <mergeCell ref="A13:F13"/>
    <mergeCell ref="A21:F21"/>
    <mergeCell ref="A25:F2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7"/>
  <sheetViews>
    <sheetView workbookViewId="0">
      <selection activeCell="H27" sqref="H27"/>
    </sheetView>
  </sheetViews>
  <sheetFormatPr defaultRowHeight="15"/>
  <cols>
    <col min="1" max="1" width="6.42578125" customWidth="1"/>
    <col min="5" max="5" width="26.5703125" customWidth="1"/>
    <col min="6" max="6" width="8.140625" customWidth="1"/>
    <col min="7" max="7" width="16" customWidth="1"/>
    <col min="8" max="8" width="20.42578125" customWidth="1"/>
  </cols>
  <sheetData>
    <row r="2" spans="1:8" ht="15" customHeight="1">
      <c r="A2" s="122" t="s">
        <v>82</v>
      </c>
      <c r="B2" s="123"/>
      <c r="C2" s="123"/>
      <c r="D2" s="123"/>
      <c r="E2" s="123"/>
      <c r="F2" s="123"/>
      <c r="G2" s="124"/>
    </row>
    <row r="3" spans="1:8" ht="41.25" customHeight="1">
      <c r="A3" s="125"/>
      <c r="B3" s="126"/>
      <c r="C3" s="126"/>
      <c r="D3" s="126"/>
      <c r="E3" s="126"/>
      <c r="F3" s="126"/>
      <c r="G3" s="127"/>
    </row>
    <row r="4" spans="1:8" ht="15.75" thickBot="1">
      <c r="A4" s="45"/>
      <c r="B4" s="46"/>
      <c r="C4" s="47"/>
      <c r="D4" s="47"/>
      <c r="E4" s="48"/>
      <c r="F4" s="47"/>
      <c r="G4" s="47"/>
    </row>
    <row r="5" spans="1:8">
      <c r="A5" s="128" t="s">
        <v>97</v>
      </c>
      <c r="B5" s="129"/>
      <c r="C5" s="129"/>
      <c r="D5" s="129"/>
      <c r="E5" s="129"/>
      <c r="F5" s="129"/>
      <c r="G5" s="130"/>
    </row>
    <row r="6" spans="1:8">
      <c r="A6" s="131"/>
      <c r="B6" s="132"/>
      <c r="C6" s="132"/>
      <c r="D6" s="132"/>
      <c r="E6" s="132"/>
      <c r="F6" s="132"/>
      <c r="G6" s="133"/>
    </row>
    <row r="7" spans="1:8">
      <c r="A7" s="50" t="s">
        <v>98</v>
      </c>
      <c r="B7" s="134" t="s">
        <v>99</v>
      </c>
      <c r="C7" s="134"/>
      <c r="D7" s="134"/>
      <c r="E7" s="134"/>
      <c r="F7" s="134" t="s">
        <v>117</v>
      </c>
      <c r="G7" s="135"/>
      <c r="H7" s="63" t="s">
        <v>116</v>
      </c>
    </row>
    <row r="8" spans="1:8">
      <c r="A8" s="49" t="s">
        <v>100</v>
      </c>
      <c r="B8" s="119" t="str">
        <f>'Kosztorys ofertowy'!B7</f>
        <v>ROBOTY PRZYGOTOWAWCZE I ROZBIÓRKOWE</v>
      </c>
      <c r="C8" s="119"/>
      <c r="D8" s="119"/>
      <c r="E8" s="119"/>
      <c r="F8" s="120">
        <f>'Kosztorys ofertowy'!G13</f>
        <v>0</v>
      </c>
      <c r="G8" s="121"/>
      <c r="H8" s="64">
        <f>F8*1.23</f>
        <v>0</v>
      </c>
    </row>
    <row r="9" spans="1:8">
      <c r="A9" s="49" t="s">
        <v>101</v>
      </c>
      <c r="B9" s="119" t="str">
        <f>'Kosztorys ofertowy'!B14</f>
        <v>ROBOTY ZIEMNE</v>
      </c>
      <c r="C9" s="119"/>
      <c r="D9" s="119"/>
      <c r="E9" s="119"/>
      <c r="F9" s="120">
        <f>'Kosztorys ofertowy'!G21</f>
        <v>0</v>
      </c>
      <c r="G9" s="121"/>
      <c r="H9" s="64">
        <f t="shared" ref="H9:H15" si="0">F9*1.23</f>
        <v>0</v>
      </c>
    </row>
    <row r="10" spans="1:8">
      <c r="A10" s="49" t="s">
        <v>102</v>
      </c>
      <c r="B10" s="119" t="str">
        <f>'Kosztorys ofertowy'!B22</f>
        <v>PODBUDOWY</v>
      </c>
      <c r="C10" s="119"/>
      <c r="D10" s="119"/>
      <c r="E10" s="119"/>
      <c r="F10" s="120">
        <f>'Kosztorys ofertowy'!G25</f>
        <v>0</v>
      </c>
      <c r="G10" s="121"/>
      <c r="H10" s="64">
        <f t="shared" si="0"/>
        <v>0</v>
      </c>
    </row>
    <row r="11" spans="1:8">
      <c r="A11" s="49" t="s">
        <v>103</v>
      </c>
      <c r="B11" s="119" t="str">
        <f>'Kosztorys ofertowy'!B26</f>
        <v>NAWIERZCHNIE</v>
      </c>
      <c r="C11" s="119"/>
      <c r="D11" s="119"/>
      <c r="E11" s="119"/>
      <c r="F11" s="120">
        <f>'Kosztorys ofertowy'!G29</f>
        <v>0</v>
      </c>
      <c r="G11" s="121"/>
      <c r="H11" s="64">
        <f t="shared" si="0"/>
        <v>0</v>
      </c>
    </row>
    <row r="12" spans="1:8">
      <c r="A12" s="49" t="s">
        <v>104</v>
      </c>
      <c r="B12" s="119" t="str">
        <f>'Kosztorys ofertowy'!B30</f>
        <v>ORGANIZACJA RUCHU</v>
      </c>
      <c r="C12" s="119"/>
      <c r="D12" s="119"/>
      <c r="E12" s="119"/>
      <c r="F12" s="120">
        <f>'Kosztorys ofertowy'!G33</f>
        <v>0</v>
      </c>
      <c r="G12" s="121"/>
      <c r="H12" s="64">
        <f t="shared" si="0"/>
        <v>0</v>
      </c>
    </row>
    <row r="13" spans="1:8">
      <c r="A13" s="49" t="s">
        <v>105</v>
      </c>
      <c r="B13" s="119" t="str">
        <f>'Kosztorys ofertowy'!B34</f>
        <v>ZJAZDY</v>
      </c>
      <c r="C13" s="119"/>
      <c r="D13" s="119"/>
      <c r="E13" s="119"/>
      <c r="F13" s="120">
        <f>'Kosztorys ofertowy'!G42</f>
        <v>0</v>
      </c>
      <c r="G13" s="121"/>
      <c r="H13" s="64">
        <f t="shared" si="0"/>
        <v>0</v>
      </c>
    </row>
    <row r="14" spans="1:8">
      <c r="A14" s="49" t="s">
        <v>106</v>
      </c>
      <c r="B14" s="119" t="str">
        <f>'Kosztorys ofertowy'!B43</f>
        <v>POBOCZA</v>
      </c>
      <c r="C14" s="119"/>
      <c r="D14" s="119"/>
      <c r="E14" s="119"/>
      <c r="F14" s="120">
        <f>'Kosztorys ofertowy'!G45</f>
        <v>0</v>
      </c>
      <c r="G14" s="121"/>
      <c r="H14" s="64">
        <f t="shared" si="0"/>
        <v>0</v>
      </c>
    </row>
    <row r="15" spans="1:8" ht="15.75" thickBot="1">
      <c r="A15" s="66"/>
      <c r="B15" s="51"/>
      <c r="C15" s="51"/>
      <c r="D15" s="115" t="s">
        <v>118</v>
      </c>
      <c r="E15" s="116"/>
      <c r="F15" s="117">
        <f>SUM(F8:G14)</f>
        <v>0</v>
      </c>
      <c r="G15" s="118"/>
      <c r="H15" s="65">
        <f t="shared" si="0"/>
        <v>0</v>
      </c>
    </row>
    <row r="16" spans="1:8" ht="15.75" thickBot="1">
      <c r="A16" s="67"/>
      <c r="B16" s="52"/>
      <c r="C16" s="53"/>
      <c r="D16" s="111" t="s">
        <v>107</v>
      </c>
      <c r="E16" s="112"/>
      <c r="F16" s="113">
        <f>F15*0.23</f>
        <v>0</v>
      </c>
      <c r="G16" s="114"/>
    </row>
    <row r="17" spans="1:7" ht="15.75" thickBot="1">
      <c r="A17" s="68"/>
      <c r="B17" s="69"/>
      <c r="C17" s="70"/>
      <c r="D17" s="111" t="s">
        <v>108</v>
      </c>
      <c r="E17" s="112"/>
      <c r="F17" s="113">
        <f>F15+F16</f>
        <v>0</v>
      </c>
      <c r="G17" s="114"/>
    </row>
  </sheetData>
  <mergeCells count="24">
    <mergeCell ref="A2:G3"/>
    <mergeCell ref="A5:G6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D17:E17"/>
    <mergeCell ref="F17:G17"/>
    <mergeCell ref="D15:E15"/>
    <mergeCell ref="F15:G15"/>
    <mergeCell ref="D16:E16"/>
    <mergeCell ref="F16:G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Przedmiar</vt:lpstr>
      <vt:lpstr>Kosztorys ofertowy</vt:lpstr>
      <vt:lpstr>Tabela elementów scalonych</vt:lpstr>
      <vt:lpstr>'Kosztorys ofertowy'!Obszar_wydruku</vt:lpstr>
      <vt:lpstr>Przedmiar!Obszar_wydruku</vt:lpstr>
      <vt:lpstr>'Tabela elementów scalonych'!Obszar_wydruku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cp:lastPrinted>2024-06-19T22:57:42Z</cp:lastPrinted>
  <dcterms:created xsi:type="dcterms:W3CDTF">2023-03-28T13:47:14Z</dcterms:created>
  <dcterms:modified xsi:type="dcterms:W3CDTF">2024-06-19T22:57:49Z</dcterms:modified>
</cp:coreProperties>
</file>